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emkos\OneDrive - Kramp Group\Remko\Prive\Voetbalpoules\WK2026\"/>
    </mc:Choice>
  </mc:AlternateContent>
  <xr:revisionPtr revIDLastSave="0" documentId="13_ncr:1_{544FE8B8-E340-4CC1-9D18-B99B34097127}" xr6:coauthVersionLast="47" xr6:coauthVersionMax="47" xr10:uidLastSave="{00000000-0000-0000-0000-000000000000}"/>
  <bookViews>
    <workbookView xWindow="-108" yWindow="-108" windowWidth="23256" windowHeight="12456" tabRatio="845" xr2:uid="{00000000-000D-0000-FFFF-FFFF00000000}"/>
  </bookViews>
  <sheets>
    <sheet name="Introductie" sheetId="4" r:id="rId1"/>
    <sheet name="Speelschema" sheetId="6" r:id="rId2"/>
    <sheet name="Historie" sheetId="5" r:id="rId3"/>
    <sheet name="Spelregels" sheetId="2" r:id="rId4"/>
    <sheet name="Inschrijfformulier" sheetId="8" r:id="rId5"/>
    <sheet name="_Berekening" sheetId="12" state="hidden" r:id="rId6"/>
    <sheet name="_Lookup" sheetId="13" state="hidden" r:id="rId7"/>
  </sheets>
  <externalReferences>
    <externalReference r:id="rId8"/>
  </externalReferences>
  <definedNames>
    <definedName name="_xlnm._FilterDatabase" localSheetId="4" hidden="1">Inschrijfformulier!$A$8:$K$8</definedName>
    <definedName name="_xlnm.Print_Area" localSheetId="2">Historie!$A$1:$J$85</definedName>
    <definedName name="_xlnm.Print_Area" localSheetId="0">Introductie!$A$1:$K$29</definedName>
    <definedName name="_xlnm.Print_Area" localSheetId="3">Spelregels!$A$1:$J$85</definedName>
    <definedName name="_xlnm.Print_Titles" localSheetId="2">Historie!$1:$12</definedName>
    <definedName name="_xlnm.Print_Titles" localSheetId="3">Spelregels!$1:$15</definedName>
    <definedName name="Z_18A32B4A_58DC_46C7_8105_16F18CA52FF2_.wvu.PrintArea" localSheetId="2" hidden="1">Historie!$A$1:$J$85</definedName>
    <definedName name="Z_18A32B4A_58DC_46C7_8105_16F18CA52FF2_.wvu.PrintArea" localSheetId="3" hidden="1">Spelregels!$A$1:$J$85</definedName>
  </definedNames>
  <calcPr calcId="191029" concurrentManualCount="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3" i="12" l="1"/>
  <c r="D82" i="12"/>
  <c r="D81" i="12"/>
  <c r="D80" i="12"/>
  <c r="D76" i="12"/>
  <c r="D75" i="12"/>
  <c r="D74" i="12"/>
  <c r="D73" i="12"/>
  <c r="D69" i="12"/>
  <c r="D68" i="12"/>
  <c r="D67" i="12"/>
  <c r="D66" i="12"/>
  <c r="D62" i="12"/>
  <c r="D61" i="12"/>
  <c r="D60" i="12"/>
  <c r="D59" i="12"/>
  <c r="D55" i="12"/>
  <c r="D54" i="12"/>
  <c r="D53" i="12"/>
  <c r="D52" i="12"/>
  <c r="D48" i="12"/>
  <c r="D47" i="12"/>
  <c r="D46" i="12"/>
  <c r="D45" i="12"/>
  <c r="D41" i="12"/>
  <c r="D40" i="12"/>
  <c r="D39" i="12"/>
  <c r="D38" i="12"/>
  <c r="D34" i="12"/>
  <c r="D33" i="12"/>
  <c r="D32" i="12"/>
  <c r="D31" i="12"/>
  <c r="D27" i="12"/>
  <c r="D26" i="12"/>
  <c r="D25" i="12"/>
  <c r="D24" i="12"/>
  <c r="D20" i="12"/>
  <c r="D19" i="12"/>
  <c r="D18" i="12"/>
  <c r="D17" i="12"/>
  <c r="D13" i="12"/>
  <c r="D12" i="12"/>
  <c r="D11" i="12"/>
  <c r="D10" i="12"/>
  <c r="D6" i="12"/>
  <c r="D5" i="12"/>
  <c r="D4" i="12"/>
  <c r="D3" i="12"/>
  <c r="E83" i="12"/>
  <c r="C83" i="12"/>
  <c r="E82" i="12"/>
  <c r="C82" i="12"/>
  <c r="E81" i="12"/>
  <c r="C81" i="12"/>
  <c r="E80" i="12"/>
  <c r="C80" i="12"/>
  <c r="E76" i="12"/>
  <c r="C76" i="12"/>
  <c r="E75" i="12"/>
  <c r="C75" i="12"/>
  <c r="E74" i="12"/>
  <c r="C74" i="12"/>
  <c r="E73" i="12"/>
  <c r="C73" i="12"/>
  <c r="E69" i="12"/>
  <c r="C69" i="12"/>
  <c r="E68" i="12"/>
  <c r="C68" i="12"/>
  <c r="E67" i="12"/>
  <c r="C67" i="12"/>
  <c r="E66" i="12"/>
  <c r="C66" i="12"/>
  <c r="E62" i="12"/>
  <c r="C62" i="12"/>
  <c r="E61" i="12"/>
  <c r="C61" i="12"/>
  <c r="E60" i="12"/>
  <c r="C60" i="12"/>
  <c r="E59" i="12"/>
  <c r="C59" i="12"/>
  <c r="E55" i="12"/>
  <c r="C55" i="12"/>
  <c r="E54" i="12"/>
  <c r="C54" i="12"/>
  <c r="E53" i="12"/>
  <c r="C53" i="12"/>
  <c r="E52" i="12"/>
  <c r="C52" i="12"/>
  <c r="E48" i="12"/>
  <c r="C48" i="12"/>
  <c r="E47" i="12"/>
  <c r="C47" i="12"/>
  <c r="E46" i="12"/>
  <c r="C46" i="12"/>
  <c r="E45" i="12"/>
  <c r="C45" i="12"/>
  <c r="E41" i="12"/>
  <c r="C41" i="12"/>
  <c r="E40" i="12"/>
  <c r="C40" i="12"/>
  <c r="E39" i="12"/>
  <c r="C39" i="12"/>
  <c r="E38" i="12"/>
  <c r="C38" i="12"/>
  <c r="E34" i="12"/>
  <c r="C34" i="12"/>
  <c r="E33" i="12"/>
  <c r="C33" i="12"/>
  <c r="E32" i="12"/>
  <c r="C32" i="12"/>
  <c r="E31" i="12"/>
  <c r="C31" i="12"/>
  <c r="E27" i="12"/>
  <c r="C27" i="12"/>
  <c r="E26" i="12"/>
  <c r="C26" i="12"/>
  <c r="E25" i="12"/>
  <c r="C25" i="12"/>
  <c r="E24" i="12"/>
  <c r="C24" i="12"/>
  <c r="E20" i="12"/>
  <c r="C20" i="12"/>
  <c r="E19" i="12"/>
  <c r="C19" i="12"/>
  <c r="E18" i="12"/>
  <c r="C18" i="12"/>
  <c r="E17" i="12"/>
  <c r="C17" i="12"/>
  <c r="E13" i="12"/>
  <c r="C13" i="12"/>
  <c r="E12" i="12"/>
  <c r="C12" i="12"/>
  <c r="E11" i="12"/>
  <c r="C11" i="12"/>
  <c r="E10" i="12"/>
  <c r="C10" i="12"/>
  <c r="E6" i="12"/>
  <c r="C6" i="12"/>
  <c r="E5" i="12"/>
  <c r="C5" i="12"/>
  <c r="E4" i="12"/>
  <c r="C4" i="12"/>
  <c r="E3" i="12"/>
  <c r="C3" i="12"/>
  <c r="AY66" i="8"/>
  <c r="AY68" i="8"/>
  <c r="AY67" i="8"/>
  <c r="AT57" i="8"/>
  <c r="AT53" i="8"/>
  <c r="AT49" i="8"/>
  <c r="AT48" i="8"/>
  <c r="AT44" i="8"/>
  <c r="AT43" i="8"/>
  <c r="AT42" i="8"/>
  <c r="AT41" i="8"/>
  <c r="AT37" i="8"/>
  <c r="AT36" i="8"/>
  <c r="AT35" i="8"/>
  <c r="AT34" i="8"/>
  <c r="AT33" i="8"/>
  <c r="AT32" i="8"/>
  <c r="AT31" i="8"/>
  <c r="AT30" i="8"/>
  <c r="AT26" i="8"/>
  <c r="AT25" i="8"/>
  <c r="AT24" i="8"/>
  <c r="AT23" i="8"/>
  <c r="AT22" i="8"/>
  <c r="AT21" i="8"/>
  <c r="AT20" i="8"/>
  <c r="AT19" i="8"/>
  <c r="AT18" i="8"/>
  <c r="AT17" i="8"/>
  <c r="AT16" i="8"/>
  <c r="AT15" i="8"/>
  <c r="AT14" i="8"/>
  <c r="AT13" i="8"/>
  <c r="AT12" i="8"/>
  <c r="AT11" i="8"/>
  <c r="L80" i="8"/>
  <c r="L79" i="8"/>
  <c r="L78" i="8"/>
  <c r="L77" i="8"/>
  <c r="L76" i="8"/>
  <c r="L75" i="8"/>
  <c r="L74" i="8"/>
  <c r="L73" i="8"/>
  <c r="L72" i="8"/>
  <c r="L71" i="8"/>
  <c r="L70" i="8"/>
  <c r="L69" i="8"/>
  <c r="L68" i="8"/>
  <c r="L67" i="8"/>
  <c r="L66" i="8"/>
  <c r="L65" i="8"/>
  <c r="L64" i="8"/>
  <c r="L63" i="8"/>
  <c r="L62" i="8"/>
  <c r="L61" i="8"/>
  <c r="L60" i="8"/>
  <c r="L59" i="8"/>
  <c r="L58" i="8"/>
  <c r="L57" i="8"/>
  <c r="L56" i="8"/>
  <c r="L55" i="8"/>
  <c r="L54" i="8"/>
  <c r="L53" i="8"/>
  <c r="L52" i="8"/>
  <c r="L51" i="8"/>
  <c r="L50" i="8"/>
  <c r="L49" i="8"/>
  <c r="L48" i="8"/>
  <c r="L47" i="8"/>
  <c r="L46" i="8"/>
  <c r="L45" i="8"/>
  <c r="L44" i="8"/>
  <c r="L43" i="8"/>
  <c r="L42" i="8"/>
  <c r="L41" i="8"/>
  <c r="L40" i="8"/>
  <c r="L39" i="8"/>
  <c r="L38" i="8"/>
  <c r="L37" i="8"/>
  <c r="L36" i="8"/>
  <c r="L35" i="8"/>
  <c r="L34" i="8"/>
  <c r="L33" i="8"/>
  <c r="L32" i="8"/>
  <c r="L31" i="8"/>
  <c r="L30" i="8"/>
  <c r="L29" i="8"/>
  <c r="L28" i="8"/>
  <c r="L27" i="8"/>
  <c r="L26" i="8"/>
  <c r="L25" i="8"/>
  <c r="L24" i="8"/>
  <c r="L23" i="8"/>
  <c r="L22" i="8"/>
  <c r="L21" i="8"/>
  <c r="L20" i="8"/>
  <c r="L19" i="8"/>
  <c r="L18" i="8"/>
  <c r="L17" i="8"/>
  <c r="L16" i="8"/>
  <c r="L15" i="8"/>
  <c r="L14" i="8"/>
  <c r="L13" i="8"/>
  <c r="L12" i="8"/>
  <c r="L11" i="8"/>
  <c r="L10" i="8"/>
  <c r="L9" i="8"/>
  <c r="AS57" i="8"/>
  <c r="AS53" i="8"/>
  <c r="AS49" i="8"/>
  <c r="AS48" i="8"/>
  <c r="AS44" i="8"/>
  <c r="AS43" i="8"/>
  <c r="AS42" i="8"/>
  <c r="AS41" i="8"/>
  <c r="AS37" i="8"/>
  <c r="AS36" i="8"/>
  <c r="AS35" i="8"/>
  <c r="AS34" i="8"/>
  <c r="AS33" i="8"/>
  <c r="AS32" i="8"/>
  <c r="AS31" i="8"/>
  <c r="AS30" i="8"/>
  <c r="AS26" i="8"/>
  <c r="AS25" i="8"/>
  <c r="AS24" i="8"/>
  <c r="AS23" i="8"/>
  <c r="AS22" i="8"/>
  <c r="AS21" i="8"/>
  <c r="AS20" i="8"/>
  <c r="AS19" i="8"/>
  <c r="AS18" i="8"/>
  <c r="AS17" i="8"/>
  <c r="AS16" i="8"/>
  <c r="AS15" i="8"/>
  <c r="AS14" i="8"/>
  <c r="AS13" i="8"/>
  <c r="AS12" i="8"/>
  <c r="AS11" i="8"/>
  <c r="AZ11" i="8"/>
  <c r="AZ57" i="8"/>
  <c r="AZ36" i="8"/>
  <c r="BE36" i="8" s="1"/>
  <c r="T38" i="8"/>
  <c r="U14" i="8"/>
  <c r="T14" i="8"/>
  <c r="U13" i="8"/>
  <c r="T13" i="8"/>
  <c r="Q80" i="8"/>
  <c r="Q79" i="8"/>
  <c r="Q78" i="8"/>
  <c r="U78" i="8" s="1"/>
  <c r="Q77" i="8"/>
  <c r="U77" i="8" s="1"/>
  <c r="Q76" i="8"/>
  <c r="U76" i="8" s="1"/>
  <c r="Q75" i="8"/>
  <c r="U75" i="8" s="1"/>
  <c r="Q74" i="8"/>
  <c r="U74" i="8" s="1"/>
  <c r="Q73" i="8"/>
  <c r="T73" i="8" s="1"/>
  <c r="Q72" i="8"/>
  <c r="Q71" i="8"/>
  <c r="Q70" i="8"/>
  <c r="U70" i="8" s="1"/>
  <c r="Q69" i="8"/>
  <c r="U69" i="8" s="1"/>
  <c r="Q68" i="8"/>
  <c r="Q67" i="8"/>
  <c r="Q66" i="8"/>
  <c r="U66" i="8" s="1"/>
  <c r="Q65" i="8"/>
  <c r="Q64" i="8"/>
  <c r="U64" i="8" s="1"/>
  <c r="Q63" i="8"/>
  <c r="U63" i="8" s="1"/>
  <c r="Q62" i="8"/>
  <c r="U62" i="8" s="1"/>
  <c r="Q61" i="8"/>
  <c r="T61" i="8" s="1"/>
  <c r="Q60" i="8"/>
  <c r="Q59" i="8"/>
  <c r="Q58" i="8"/>
  <c r="U58" i="8" s="1"/>
  <c r="Q57" i="8"/>
  <c r="U57" i="8" s="1"/>
  <c r="Q56" i="8"/>
  <c r="Q55" i="8"/>
  <c r="Q54" i="8"/>
  <c r="U54" i="8" s="1"/>
  <c r="Q53" i="8"/>
  <c r="T53" i="8" s="1"/>
  <c r="Q52" i="8"/>
  <c r="U52" i="8" s="1"/>
  <c r="Q51" i="8"/>
  <c r="U51" i="8" s="1"/>
  <c r="Q50" i="8"/>
  <c r="U50" i="8" s="1"/>
  <c r="Q49" i="8"/>
  <c r="U49" i="8" s="1"/>
  <c r="Q48" i="8"/>
  <c r="Q47" i="8"/>
  <c r="Q46" i="8"/>
  <c r="U46" i="8" s="1"/>
  <c r="Q45" i="8"/>
  <c r="T45" i="8" s="1"/>
  <c r="Q44" i="8"/>
  <c r="Q43" i="8"/>
  <c r="Q42" i="8"/>
  <c r="U42" i="8" s="1"/>
  <c r="Q41" i="8"/>
  <c r="U41" i="8" s="1"/>
  <c r="Q40" i="8"/>
  <c r="U40" i="8" s="1"/>
  <c r="Q39" i="8"/>
  <c r="U39" i="8" s="1"/>
  <c r="Q38" i="8"/>
  <c r="U38" i="8" s="1"/>
  <c r="Q37" i="8"/>
  <c r="U37" i="8" s="1"/>
  <c r="Q36" i="8"/>
  <c r="Q35" i="8"/>
  <c r="Q34" i="8"/>
  <c r="U34" i="8" s="1"/>
  <c r="Q33" i="8"/>
  <c r="Q32" i="8"/>
  <c r="Q31" i="8"/>
  <c r="Q30" i="8"/>
  <c r="U30" i="8" s="1"/>
  <c r="Q29" i="8"/>
  <c r="Q28" i="8"/>
  <c r="U28" i="8" s="1"/>
  <c r="Q27" i="8"/>
  <c r="U27" i="8" s="1"/>
  <c r="Q26" i="8"/>
  <c r="U26" i="8" s="1"/>
  <c r="Q25" i="8"/>
  <c r="U25" i="8" s="1"/>
  <c r="Q24" i="8"/>
  <c r="Q23" i="8"/>
  <c r="Q22" i="8"/>
  <c r="U22" i="8" s="1"/>
  <c r="Q21" i="8"/>
  <c r="U21" i="8" s="1"/>
  <c r="Q20" i="8"/>
  <c r="Q19" i="8"/>
  <c r="Q18" i="8"/>
  <c r="U18" i="8" s="1"/>
  <c r="Q17" i="8"/>
  <c r="T17" i="8" s="1"/>
  <c r="Q16" i="8"/>
  <c r="U16" i="8" s="1"/>
  <c r="Q15" i="8"/>
  <c r="Q14" i="8"/>
  <c r="Q13" i="8"/>
  <c r="Q12" i="8"/>
  <c r="Q11" i="8"/>
  <c r="Q10" i="8"/>
  <c r="U10" i="8" s="1"/>
  <c r="Q9" i="8"/>
  <c r="U9" i="8" s="1"/>
  <c r="K76" i="8"/>
  <c r="K64" i="8"/>
  <c r="K58" i="8"/>
  <c r="K57" i="8"/>
  <c r="K52" i="8"/>
  <c r="K46" i="8"/>
  <c r="K45" i="8"/>
  <c r="K40" i="8"/>
  <c r="K28" i="8"/>
  <c r="K22" i="8"/>
  <c r="K21" i="8"/>
  <c r="K16" i="8"/>
  <c r="K10" i="8"/>
  <c r="K9" i="8"/>
  <c r="P57" i="8"/>
  <c r="P45" i="8"/>
  <c r="P44" i="8"/>
  <c r="P34" i="8"/>
  <c r="P33" i="8"/>
  <c r="P32" i="8"/>
  <c r="P9" i="8"/>
  <c r="BB68" i="8"/>
  <c r="BH68" i="8" s="1"/>
  <c r="BB66" i="8"/>
  <c r="BH66" i="8" s="1"/>
  <c r="AY53" i="8"/>
  <c r="AZ48" i="8"/>
  <c r="BE48" i="8" s="1"/>
  <c r="AZ42" i="8"/>
  <c r="BE42" i="8" s="1"/>
  <c r="AY35" i="8"/>
  <c r="AZ34" i="8"/>
  <c r="AZ31" i="8"/>
  <c r="AZ30" i="8"/>
  <c r="BE30" i="8" s="1"/>
  <c r="AZ12" i="8"/>
  <c r="BF12" i="8"/>
  <c r="AY15" i="8"/>
  <c r="AZ18" i="8"/>
  <c r="AY18" i="8"/>
  <c r="AZ19" i="8"/>
  <c r="AY21" i="8"/>
  <c r="AZ24" i="8"/>
  <c r="BF24" i="8"/>
  <c r="AZ25" i="8"/>
  <c r="AY25" i="8"/>
  <c r="AZ26" i="8"/>
  <c r="K80" i="8"/>
  <c r="K79" i="8"/>
  <c r="K78" i="8"/>
  <c r="K75" i="8"/>
  <c r="K74" i="8"/>
  <c r="K73" i="8"/>
  <c r="K72" i="8"/>
  <c r="K71" i="8"/>
  <c r="K70" i="8"/>
  <c r="K69" i="8"/>
  <c r="K68" i="8"/>
  <c r="K67" i="8"/>
  <c r="K66" i="8"/>
  <c r="K63" i="8"/>
  <c r="K62" i="8"/>
  <c r="K61" i="8"/>
  <c r="K60" i="8"/>
  <c r="K59" i="8"/>
  <c r="K56" i="8"/>
  <c r="K55" i="8"/>
  <c r="K54" i="8"/>
  <c r="K51" i="8"/>
  <c r="K50" i="8"/>
  <c r="K49" i="8"/>
  <c r="K48" i="8"/>
  <c r="K47" i="8"/>
  <c r="K44" i="8"/>
  <c r="K43" i="8"/>
  <c r="K42" i="8"/>
  <c r="K39" i="8"/>
  <c r="K38" i="8"/>
  <c r="K37" i="8"/>
  <c r="K36" i="8"/>
  <c r="K35" i="8"/>
  <c r="K34" i="8"/>
  <c r="K33" i="8"/>
  <c r="K32" i="8"/>
  <c r="K31" i="8"/>
  <c r="K30" i="8"/>
  <c r="K27" i="8"/>
  <c r="K26" i="8"/>
  <c r="K25" i="8"/>
  <c r="K24" i="8"/>
  <c r="K23" i="8"/>
  <c r="K20" i="8"/>
  <c r="K19" i="8"/>
  <c r="K18" i="8"/>
  <c r="K15" i="8"/>
  <c r="K14" i="8"/>
  <c r="K13" i="8"/>
  <c r="K12" i="8"/>
  <c r="K11" i="8"/>
  <c r="P80" i="8"/>
  <c r="P79" i="8"/>
  <c r="P78" i="8"/>
  <c r="P77" i="8"/>
  <c r="P75" i="8"/>
  <c r="P74" i="8"/>
  <c r="P73" i="8"/>
  <c r="P72" i="8"/>
  <c r="P71" i="8"/>
  <c r="P70" i="8"/>
  <c r="P69" i="8"/>
  <c r="P68" i="8"/>
  <c r="P67" i="8"/>
  <c r="P66" i="8"/>
  <c r="P65" i="8"/>
  <c r="P63" i="8"/>
  <c r="P62" i="8"/>
  <c r="P61" i="8"/>
  <c r="P60" i="8"/>
  <c r="P59" i="8"/>
  <c r="P58" i="8"/>
  <c r="P56" i="8"/>
  <c r="P55" i="8"/>
  <c r="P54" i="8"/>
  <c r="P53" i="8"/>
  <c r="P51" i="8"/>
  <c r="P50" i="8"/>
  <c r="P49" i="8"/>
  <c r="P48" i="8"/>
  <c r="P47" i="8"/>
  <c r="P46" i="8"/>
  <c r="P43" i="8"/>
  <c r="P42" i="8"/>
  <c r="P41" i="8"/>
  <c r="P39" i="8"/>
  <c r="P38" i="8"/>
  <c r="P37" i="8"/>
  <c r="P36" i="8"/>
  <c r="P35" i="8"/>
  <c r="P31" i="8"/>
  <c r="P30" i="8"/>
  <c r="P29" i="8"/>
  <c r="P27" i="8"/>
  <c r="P26" i="8"/>
  <c r="P25" i="8"/>
  <c r="P24" i="8"/>
  <c r="P23" i="8"/>
  <c r="P21" i="8"/>
  <c r="P20" i="8"/>
  <c r="P19" i="8"/>
  <c r="P18" i="8"/>
  <c r="P17" i="8"/>
  <c r="P15" i="8"/>
  <c r="P14" i="8"/>
  <c r="P13" i="8"/>
  <c r="P12" i="8"/>
  <c r="P11" i="8"/>
  <c r="P10" i="8"/>
  <c r="F70" i="2"/>
  <c r="BB67" i="8"/>
  <c r="BH67" i="8" s="1"/>
  <c r="BI68" i="8" l="1"/>
  <c r="BF42" i="8"/>
  <c r="BF34" i="8"/>
  <c r="AZ35" i="8"/>
  <c r="BF35" i="8" s="1"/>
  <c r="BD35" i="8"/>
  <c r="AY71" i="8"/>
  <c r="AQ59" i="8" s="1"/>
  <c r="AY14" i="8"/>
  <c r="BF25" i="8"/>
  <c r="BF19" i="8"/>
  <c r="AY13" i="8"/>
  <c r="BD13" i="8" s="1"/>
  <c r="AY24" i="8"/>
  <c r="BD24" i="8" s="1"/>
  <c r="BI66" i="8"/>
  <c r="BI67" i="8"/>
  <c r="BE34" i="8"/>
  <c r="AY42" i="8"/>
  <c r="AY43" i="8"/>
  <c r="AZ43" i="8"/>
  <c r="BF43" i="8" s="1"/>
  <c r="AY44" i="8"/>
  <c r="BD44" i="8" s="1"/>
  <c r="AZ44" i="8"/>
  <c r="BF44" i="8" s="1"/>
  <c r="BD18" i="8"/>
  <c r="U61" i="8"/>
  <c r="AZ13" i="8"/>
  <c r="BF13" i="8" s="1"/>
  <c r="BE12" i="8"/>
  <c r="T62" i="8"/>
  <c r="AY12" i="8"/>
  <c r="BD12" i="8" s="1"/>
  <c r="BE24" i="8"/>
  <c r="BE35" i="8"/>
  <c r="S49" i="8"/>
  <c r="S50" i="8"/>
  <c r="T49" i="8"/>
  <c r="T50" i="8"/>
  <c r="S61" i="8"/>
  <c r="S47" i="8"/>
  <c r="S59" i="8"/>
  <c r="S72" i="8"/>
  <c r="S73" i="8"/>
  <c r="S38" i="8"/>
  <c r="BF11" i="8"/>
  <c r="AY11" i="8"/>
  <c r="BD11" i="8" s="1"/>
  <c r="AZ23" i="8"/>
  <c r="BF23" i="8" s="1"/>
  <c r="AY23" i="8"/>
  <c r="AY17" i="8"/>
  <c r="AZ17" i="8"/>
  <c r="AY30" i="8"/>
  <c r="BD30" i="8" s="1"/>
  <c r="BF30" i="8"/>
  <c r="BF36" i="8"/>
  <c r="AY36" i="8"/>
  <c r="BD36" i="8" s="1"/>
  <c r="BF48" i="8"/>
  <c r="AY48" i="8"/>
  <c r="BD48" i="8" s="1"/>
  <c r="U15" i="8"/>
  <c r="T15" i="8"/>
  <c r="BF16" i="8"/>
  <c r="BE31" i="8"/>
  <c r="AY31" i="8"/>
  <c r="BD31" i="8" s="1"/>
  <c r="AY49" i="8"/>
  <c r="AZ49" i="8"/>
  <c r="BF49" i="8" s="1"/>
  <c r="AZ22" i="8"/>
  <c r="BE22" i="8" s="1"/>
  <c r="AY22" i="8"/>
  <c r="AY16" i="8"/>
  <c r="AZ16" i="8"/>
  <c r="BE16" i="8" s="1"/>
  <c r="BF31" i="8"/>
  <c r="T65" i="8"/>
  <c r="U65" i="8"/>
  <c r="AY32" i="8"/>
  <c r="AZ32" i="8"/>
  <c r="BE32" i="8" s="1"/>
  <c r="AZ41" i="8"/>
  <c r="BE41" i="8" s="1"/>
  <c r="AY41" i="8"/>
  <c r="BD41" i="8" s="1"/>
  <c r="AZ21" i="8"/>
  <c r="BD21" i="8" s="1"/>
  <c r="AZ15" i="8"/>
  <c r="BD15" i="8" s="1"/>
  <c r="BF32" i="8"/>
  <c r="BF41" i="8"/>
  <c r="BF53" i="8"/>
  <c r="AZ37" i="8"/>
  <c r="BE37" i="8" s="1"/>
  <c r="AY37" i="8"/>
  <c r="T29" i="8"/>
  <c r="U29" i="8"/>
  <c r="AZ53" i="8"/>
  <c r="BD53" i="8" s="1"/>
  <c r="BE53" i="8"/>
  <c r="S12" i="8"/>
  <c r="S26" i="8"/>
  <c r="BF26" i="8"/>
  <c r="AY33" i="8"/>
  <c r="BE57" i="8"/>
  <c r="AY57" i="8"/>
  <c r="BD57" i="8" s="1"/>
  <c r="S13" i="8"/>
  <c r="S27" i="8"/>
  <c r="S46" i="8"/>
  <c r="S60" i="8"/>
  <c r="BE26" i="8"/>
  <c r="AY20" i="8"/>
  <c r="AZ20" i="8"/>
  <c r="BE20" i="8" s="1"/>
  <c r="BF57" i="8"/>
  <c r="AZ33" i="8"/>
  <c r="BE33" i="8" s="1"/>
  <c r="AZ14" i="8"/>
  <c r="BD14" i="8" s="1"/>
  <c r="BD42" i="8"/>
  <c r="BE19" i="8"/>
  <c r="AY26" i="8"/>
  <c r="BD26" i="8"/>
  <c r="T75" i="8"/>
  <c r="BF18" i="8"/>
  <c r="BE18" i="8"/>
  <c r="BD25" i="8"/>
  <c r="BE25" i="8"/>
  <c r="S14" i="8"/>
  <c r="S74" i="8"/>
  <c r="BE11" i="8"/>
  <c r="S62" i="8"/>
  <c r="AY19" i="8"/>
  <c r="BD19" i="8" s="1"/>
  <c r="AY34" i="8"/>
  <c r="BD34" i="8" s="1"/>
  <c r="S39" i="8"/>
  <c r="S51" i="8"/>
  <c r="S21" i="8"/>
  <c r="S48" i="8"/>
  <c r="S75" i="8"/>
  <c r="S63" i="8"/>
  <c r="U73" i="8"/>
  <c r="S37" i="8"/>
  <c r="T39" i="8"/>
  <c r="T51" i="8"/>
  <c r="T74" i="8"/>
  <c r="U17" i="8"/>
  <c r="T21" i="8"/>
  <c r="U53" i="8"/>
  <c r="S33" i="8"/>
  <c r="S15" i="8"/>
  <c r="T25" i="8"/>
  <c r="T41" i="8"/>
  <c r="T58" i="8"/>
  <c r="S10" i="8"/>
  <c r="S24" i="8"/>
  <c r="S56" i="8"/>
  <c r="S70" i="8"/>
  <c r="S57" i="8"/>
  <c r="S35" i="8"/>
  <c r="S11" i="8"/>
  <c r="S25" i="8"/>
  <c r="S58" i="8"/>
  <c r="S71" i="8"/>
  <c r="T26" i="8"/>
  <c r="T77" i="8"/>
  <c r="S42" i="8"/>
  <c r="S43" i="8"/>
  <c r="T33" i="8"/>
  <c r="T22" i="8"/>
  <c r="U33" i="8"/>
  <c r="S30" i="8"/>
  <c r="S34" i="8"/>
  <c r="S31" i="8"/>
  <c r="T34" i="8"/>
  <c r="U45" i="8"/>
  <c r="T63" i="8"/>
  <c r="T27" i="8"/>
  <c r="T37" i="8"/>
  <c r="T46" i="8"/>
  <c r="S66" i="8"/>
  <c r="U19" i="8"/>
  <c r="T19" i="8"/>
  <c r="U31" i="8"/>
  <c r="T31" i="8"/>
  <c r="U43" i="8"/>
  <c r="T43" i="8"/>
  <c r="U55" i="8"/>
  <c r="T55" i="8"/>
  <c r="S55" i="8"/>
  <c r="U67" i="8"/>
  <c r="T67" i="8"/>
  <c r="S67" i="8"/>
  <c r="U79" i="8"/>
  <c r="T79" i="8"/>
  <c r="S79" i="8"/>
  <c r="T66" i="8"/>
  <c r="U20" i="8"/>
  <c r="T20" i="8"/>
  <c r="U32" i="8"/>
  <c r="T32" i="8"/>
  <c r="U44" i="8"/>
  <c r="T44" i="8"/>
  <c r="S44" i="8"/>
  <c r="U56" i="8"/>
  <c r="T56" i="8"/>
  <c r="U68" i="8"/>
  <c r="T68" i="8"/>
  <c r="S68" i="8"/>
  <c r="U80" i="8"/>
  <c r="T80" i="8"/>
  <c r="S69" i="8"/>
  <c r="T10" i="8"/>
  <c r="S54" i="8"/>
  <c r="T69" i="8"/>
  <c r="U11" i="8"/>
  <c r="T11" i="8"/>
  <c r="U23" i="8"/>
  <c r="T23" i="8"/>
  <c r="U35" i="8"/>
  <c r="T35" i="8"/>
  <c r="U47" i="8"/>
  <c r="T47" i="8"/>
  <c r="U59" i="8"/>
  <c r="T59" i="8"/>
  <c r="U71" i="8"/>
  <c r="T71" i="8"/>
  <c r="S23" i="8"/>
  <c r="T54" i="8"/>
  <c r="U12" i="8"/>
  <c r="T12" i="8"/>
  <c r="U24" i="8"/>
  <c r="T24" i="8"/>
  <c r="U36" i="8"/>
  <c r="T36" i="8"/>
  <c r="U48" i="8"/>
  <c r="T48" i="8"/>
  <c r="U60" i="8"/>
  <c r="T60" i="8"/>
  <c r="U72" i="8"/>
  <c r="T72" i="8"/>
  <c r="T42" i="8"/>
  <c r="S32" i="8"/>
  <c r="S18" i="8"/>
  <c r="T30" i="8"/>
  <c r="T70" i="8"/>
  <c r="S36" i="8"/>
  <c r="T18" i="8"/>
  <c r="T57" i="8"/>
  <c r="S78" i="8"/>
  <c r="S20" i="8"/>
  <c r="S80" i="8"/>
  <c r="S45" i="8"/>
  <c r="T78" i="8"/>
  <c r="S19" i="8"/>
  <c r="T16" i="8"/>
  <c r="T28" i="8"/>
  <c r="T40" i="8"/>
  <c r="T52" i="8"/>
  <c r="T64" i="8"/>
  <c r="T76" i="8"/>
  <c r="S9" i="8"/>
  <c r="T9" i="8"/>
  <c r="P16" i="8"/>
  <c r="S16" i="8" s="1"/>
  <c r="P28" i="8"/>
  <c r="S28" i="8" s="1"/>
  <c r="P40" i="8"/>
  <c r="S40" i="8" s="1"/>
  <c r="P52" i="8"/>
  <c r="S52" i="8" s="1"/>
  <c r="P64" i="8"/>
  <c r="S64" i="8" s="1"/>
  <c r="P76" i="8"/>
  <c r="S76" i="8" s="1"/>
  <c r="K53" i="8"/>
  <c r="S53" i="8" s="1"/>
  <c r="K65" i="8"/>
  <c r="S65" i="8" s="1"/>
  <c r="K77" i="8"/>
  <c r="S77" i="8" s="1"/>
  <c r="P22" i="8"/>
  <c r="S22" i="8" s="1"/>
  <c r="K17" i="8"/>
  <c r="S17" i="8" s="1"/>
  <c r="K29" i="8"/>
  <c r="S29" i="8" s="1"/>
  <c r="K41" i="8"/>
  <c r="S41" i="8" s="1"/>
  <c r="AU69" i="8" l="1"/>
  <c r="BF33" i="8"/>
  <c r="BD33" i="8"/>
  <c r="BD37" i="8"/>
  <c r="BF14" i="8"/>
  <c r="BE14" i="8"/>
  <c r="BE21" i="8"/>
  <c r="BE13" i="8"/>
  <c r="BF15" i="8"/>
  <c r="BF21" i="8"/>
  <c r="BD23" i="8"/>
  <c r="BE44" i="8"/>
  <c r="BD16" i="8"/>
  <c r="BF20" i="8"/>
  <c r="BD49" i="8"/>
  <c r="BF37" i="8"/>
  <c r="BD43" i="8"/>
  <c r="BD32" i="8"/>
  <c r="BE43" i="8"/>
  <c r="BE23" i="8"/>
  <c r="BF22" i="8"/>
  <c r="BE49" i="8"/>
  <c r="BE15" i="8"/>
  <c r="BF17" i="8"/>
  <c r="BE17" i="8"/>
  <c r="BD20" i="8"/>
  <c r="BD17" i="8"/>
  <c r="BD22" i="8"/>
  <c r="AP2" i="8" l="1"/>
  <c r="H2" i="8"/>
  <c r="AJ4" i="8"/>
  <c r="AJ3" i="8"/>
  <c r="AJ2" i="8"/>
  <c r="C4" i="8"/>
  <c r="C3" i="8"/>
  <c r="C2" i="8"/>
  <c r="E4" i="2"/>
  <c r="E6" i="2"/>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E6" i="5"/>
  <c r="E4" i="5"/>
  <c r="H20" i="5"/>
  <c r="H19" i="5"/>
  <c r="H18" i="5"/>
  <c r="H17" i="5"/>
  <c r="H16" i="5"/>
  <c r="H15" i="5"/>
  <c r="H14" i="5"/>
  <c r="D20" i="5"/>
  <c r="D19" i="5"/>
  <c r="D18" i="5"/>
  <c r="D17" i="5"/>
  <c r="D16" i="5"/>
  <c r="D15" i="5"/>
  <c r="D14" i="5"/>
  <c r="V28" i="8" l="1"/>
  <c r="V74" i="8"/>
  <c r="V72" i="8"/>
  <c r="V80" i="8"/>
  <c r="V61" i="8"/>
  <c r="V59" i="8"/>
  <c r="V36" i="8"/>
  <c r="V35" i="8"/>
  <c r="V39" i="8"/>
  <c r="V67" i="8"/>
  <c r="F6" i="12"/>
  <c r="B12" i="12"/>
  <c r="B26" i="12"/>
  <c r="V37" i="8"/>
  <c r="V41" i="8"/>
  <c r="V46" i="8"/>
  <c r="V45" i="8"/>
  <c r="V54" i="8"/>
  <c r="B40" i="12"/>
  <c r="G27" i="12"/>
  <c r="V52" i="8"/>
  <c r="V56" i="8"/>
  <c r="G12" i="12"/>
  <c r="V77" i="8"/>
  <c r="V75" i="8"/>
  <c r="F18" i="12"/>
  <c r="V14" i="8"/>
  <c r="B81" i="12"/>
  <c r="V20" i="8"/>
  <c r="B82" i="12"/>
  <c r="B11" i="12"/>
  <c r="V63" i="8"/>
  <c r="V50" i="8"/>
  <c r="G6" i="12"/>
  <c r="V76" i="8"/>
  <c r="G3" i="12"/>
  <c r="B48" i="12"/>
  <c r="B25" i="12"/>
  <c r="V48" i="8"/>
  <c r="V68" i="8"/>
  <c r="V66" i="8"/>
  <c r="V69" i="8"/>
  <c r="B83" i="12"/>
  <c r="B19" i="12"/>
  <c r="V15" i="8"/>
  <c r="B32" i="12"/>
  <c r="V64" i="8"/>
  <c r="V62" i="8"/>
  <c r="B4" i="12"/>
  <c r="B27" i="12"/>
  <c r="V40" i="8"/>
  <c r="B47" i="12"/>
  <c r="V24" i="8"/>
  <c r="B60" i="12"/>
  <c r="V70" i="8"/>
  <c r="B34" i="12"/>
  <c r="F80" i="12"/>
  <c r="F73" i="12"/>
  <c r="F66" i="12"/>
  <c r="F59" i="12"/>
  <c r="F52" i="12"/>
  <c r="F45" i="12"/>
  <c r="F38" i="12"/>
  <c r="F31" i="12"/>
  <c r="F81" i="12"/>
  <c r="F74" i="12"/>
  <c r="F67" i="12"/>
  <c r="F60" i="12"/>
  <c r="F53" i="12"/>
  <c r="F46" i="12"/>
  <c r="F39" i="12"/>
  <c r="F82" i="12"/>
  <c r="F75" i="12"/>
  <c r="F68" i="12"/>
  <c r="F61" i="12"/>
  <c r="F54" i="12"/>
  <c r="F47" i="12"/>
  <c r="F40" i="12"/>
  <c r="F33" i="12"/>
  <c r="F26" i="12"/>
  <c r="F19" i="12"/>
  <c r="F12" i="12"/>
  <c r="F5" i="12"/>
  <c r="F83" i="12"/>
  <c r="F25" i="12"/>
  <c r="F13" i="12"/>
  <c r="F10" i="12"/>
  <c r="F4" i="12"/>
  <c r="B3" i="12"/>
  <c r="F20" i="12"/>
  <c r="F17" i="12"/>
  <c r="F11" i="12"/>
  <c r="F76" i="12"/>
  <c r="F69" i="12"/>
  <c r="F62" i="12"/>
  <c r="F55" i="12"/>
  <c r="F48" i="12"/>
  <c r="F41" i="12"/>
  <c r="V9" i="8"/>
  <c r="F34" i="12"/>
  <c r="F32" i="12"/>
  <c r="F24" i="12"/>
  <c r="F27" i="12"/>
  <c r="F3" i="12"/>
  <c r="B54" i="12"/>
  <c r="B59" i="12"/>
  <c r="V25" i="8"/>
  <c r="G81" i="12"/>
  <c r="G74" i="12"/>
  <c r="G67" i="12"/>
  <c r="G60" i="12"/>
  <c r="G53" i="12"/>
  <c r="G46" i="12"/>
  <c r="G39" i="12"/>
  <c r="G32" i="12"/>
  <c r="G25" i="12"/>
  <c r="G82" i="12"/>
  <c r="G75" i="12"/>
  <c r="G68" i="12"/>
  <c r="G61" i="12"/>
  <c r="G54" i="12"/>
  <c r="G47" i="12"/>
  <c r="G40" i="12"/>
  <c r="G83" i="12"/>
  <c r="G80" i="12"/>
  <c r="G73" i="12"/>
  <c r="G66" i="12"/>
  <c r="G59" i="12"/>
  <c r="G52" i="12"/>
  <c r="G45" i="12"/>
  <c r="G38" i="12"/>
  <c r="G19" i="12"/>
  <c r="G13" i="12"/>
  <c r="G10" i="12"/>
  <c r="G33" i="12"/>
  <c r="G4" i="12"/>
  <c r="G20" i="12"/>
  <c r="G31" i="12"/>
  <c r="G17" i="12"/>
  <c r="G26" i="12"/>
  <c r="G11" i="12"/>
  <c r="G76" i="12"/>
  <c r="G69" i="12"/>
  <c r="G62" i="12"/>
  <c r="G55" i="12"/>
  <c r="G48" i="12"/>
  <c r="G41" i="12"/>
  <c r="G5" i="12"/>
  <c r="G34" i="12"/>
  <c r="G24" i="12"/>
  <c r="G18" i="12"/>
  <c r="V11" i="8"/>
  <c r="B10" i="12"/>
  <c r="B66" i="12"/>
  <c r="V27" i="8"/>
  <c r="V10" i="8"/>
  <c r="V58" i="8"/>
  <c r="B18" i="12"/>
  <c r="V60" i="8"/>
  <c r="V43" i="8"/>
  <c r="B41" i="12"/>
  <c r="V44" i="8"/>
  <c r="V23" i="8"/>
  <c r="B61" i="12"/>
  <c r="V26" i="8"/>
  <c r="B74" i="12"/>
  <c r="V78" i="8"/>
  <c r="B5" i="12"/>
  <c r="B68" i="12"/>
  <c r="B73" i="12"/>
  <c r="V29" i="8"/>
  <c r="B17" i="12"/>
  <c r="V33" i="8"/>
  <c r="B6" i="12"/>
  <c r="B24" i="12"/>
  <c r="V12" i="8"/>
  <c r="B39" i="12"/>
  <c r="V65" i="8"/>
  <c r="V51" i="8"/>
  <c r="B80" i="12"/>
  <c r="V30" i="8"/>
  <c r="V38" i="8"/>
  <c r="B20" i="12"/>
  <c r="B38" i="12"/>
  <c r="V18" i="8"/>
  <c r="B53" i="12"/>
  <c r="V71" i="8"/>
  <c r="V53" i="8"/>
  <c r="V13" i="8"/>
  <c r="B55" i="12"/>
  <c r="V47" i="8"/>
  <c r="B75" i="12"/>
  <c r="V32" i="8"/>
  <c r="B13" i="12"/>
  <c r="V34" i="8"/>
  <c r="B69" i="12"/>
  <c r="V49" i="8"/>
  <c r="V31" i="8"/>
  <c r="B31" i="12"/>
  <c r="V17" i="8"/>
  <c r="B46" i="12"/>
  <c r="V73" i="8"/>
  <c r="B62" i="12"/>
  <c r="V16" i="8"/>
  <c r="V19" i="8"/>
  <c r="B33" i="12"/>
  <c r="B76" i="12"/>
  <c r="B45" i="12"/>
  <c r="V22" i="8"/>
  <c r="V57" i="8"/>
  <c r="V42" i="8"/>
  <c r="B52" i="12"/>
  <c r="V21" i="8"/>
  <c r="B67" i="12"/>
  <c r="V79" i="8"/>
  <c r="V55" i="8"/>
  <c r="H22" i="5"/>
  <c r="H32" i="5"/>
  <c r="H30" i="5"/>
  <c r="H29" i="5"/>
  <c r="H28" i="5"/>
  <c r="H27" i="5"/>
  <c r="H26" i="5"/>
  <c r="H82" i="5"/>
  <c r="H80" i="5"/>
  <c r="H79" i="5"/>
  <c r="H78" i="5"/>
  <c r="H77" i="5"/>
  <c r="H76" i="5"/>
  <c r="H72" i="5"/>
  <c r="H70" i="5"/>
  <c r="H69" i="5"/>
  <c r="H68" i="5"/>
  <c r="H67" i="5"/>
  <c r="H66" i="5"/>
  <c r="H62" i="5"/>
  <c r="H60" i="5"/>
  <c r="H59" i="5"/>
  <c r="H58" i="5"/>
  <c r="H57" i="5"/>
  <c r="H56" i="5"/>
  <c r="H52" i="5"/>
  <c r="H50" i="5"/>
  <c r="H49" i="5"/>
  <c r="H48" i="5"/>
  <c r="H47" i="5"/>
  <c r="H46" i="5"/>
  <c r="H42" i="5"/>
  <c r="H40" i="5"/>
  <c r="H39" i="5"/>
  <c r="H38" i="5"/>
  <c r="H37" i="5"/>
  <c r="H36" i="5"/>
  <c r="AU63" i="8" l="1"/>
  <c r="H6" i="12"/>
  <c r="H27" i="12"/>
  <c r="H12" i="12"/>
  <c r="H18" i="12"/>
  <c r="H59" i="12"/>
  <c r="H3" i="12"/>
  <c r="H68" i="12"/>
  <c r="H69" i="12"/>
  <c r="H46" i="12"/>
  <c r="H73" i="12"/>
  <c r="H19" i="12"/>
  <c r="H53" i="12"/>
  <c r="H80" i="12"/>
  <c r="H11" i="12"/>
  <c r="H26" i="12"/>
  <c r="H60" i="12"/>
  <c r="H17" i="12"/>
  <c r="H33" i="12"/>
  <c r="H67" i="12"/>
  <c r="H24" i="12"/>
  <c r="H20" i="12"/>
  <c r="H40" i="12"/>
  <c r="H74" i="12"/>
  <c r="H32" i="12"/>
  <c r="H47" i="12"/>
  <c r="H81" i="12"/>
  <c r="H34" i="12"/>
  <c r="H4" i="12"/>
  <c r="H54" i="12"/>
  <c r="H31" i="12"/>
  <c r="H10" i="12"/>
  <c r="H61" i="12"/>
  <c r="H38" i="12"/>
  <c r="H41" i="12"/>
  <c r="H13" i="12"/>
  <c r="H45" i="12"/>
  <c r="H48" i="12"/>
  <c r="H25" i="12"/>
  <c r="H75" i="12"/>
  <c r="H52" i="12"/>
  <c r="H76" i="12"/>
  <c r="H55" i="12"/>
  <c r="H83" i="12"/>
  <c r="H82" i="12"/>
  <c r="H62" i="12"/>
  <c r="H5" i="12"/>
  <c r="H39" i="12"/>
  <c r="H66" i="12"/>
  <c r="F73" i="2"/>
  <c r="H71" i="2" l="1"/>
  <c r="H70" i="2"/>
  <c r="H73" i="2"/>
  <c r="H72" i="2"/>
  <c r="I17" i="12"/>
  <c r="J17" i="12" s="1"/>
  <c r="I48" i="12"/>
  <c r="J48" i="12" s="1"/>
  <c r="I76" i="12"/>
  <c r="J76" i="12" s="1"/>
  <c r="I25" i="12"/>
  <c r="J25" i="12" s="1"/>
  <c r="I68" i="12"/>
  <c r="J68" i="12" s="1"/>
  <c r="I40" i="12"/>
  <c r="J40" i="12" s="1"/>
  <c r="I81" i="12"/>
  <c r="J81" i="12" s="1"/>
  <c r="I20" i="12"/>
  <c r="J20" i="12" s="1"/>
  <c r="I6" i="12"/>
  <c r="J6" i="12" s="1"/>
  <c r="I47" i="12"/>
  <c r="J47" i="12" s="1"/>
  <c r="I13" i="12"/>
  <c r="J13" i="12" s="1"/>
  <c r="I19" i="12"/>
  <c r="J19" i="12" s="1"/>
  <c r="I73" i="12"/>
  <c r="J73" i="12" s="1"/>
  <c r="I53" i="12"/>
  <c r="J53" i="12" s="1"/>
  <c r="I24" i="12"/>
  <c r="J24" i="12" s="1"/>
  <c r="I5" i="12"/>
  <c r="J5" i="12" s="1"/>
  <c r="I67" i="12"/>
  <c r="J67" i="12" s="1"/>
  <c r="I38" i="12"/>
  <c r="J38" i="12" s="1"/>
  <c r="I59" i="12"/>
  <c r="J59" i="12" s="1"/>
  <c r="I26" i="12"/>
  <c r="J26" i="12" s="1"/>
  <c r="I45" i="12"/>
  <c r="J45" i="12" s="1"/>
  <c r="I74" i="12"/>
  <c r="J74" i="12" s="1"/>
  <c r="I12" i="12"/>
  <c r="J12" i="12" s="1"/>
  <c r="I41" i="12"/>
  <c r="J41" i="12" s="1"/>
  <c r="I62" i="12"/>
  <c r="J62" i="12" s="1"/>
  <c r="I4" i="12"/>
  <c r="J4" i="12" s="1"/>
  <c r="I18" i="12"/>
  <c r="J18" i="12" s="1"/>
  <c r="I55" i="12"/>
  <c r="J55" i="12" s="1"/>
  <c r="I82" i="12"/>
  <c r="J82" i="12" s="1"/>
  <c r="I75" i="12"/>
  <c r="J75" i="12" s="1"/>
  <c r="I80" i="12"/>
  <c r="J80" i="12" s="1"/>
  <c r="I31" i="12"/>
  <c r="J31" i="12" s="1"/>
  <c r="I11" i="12"/>
  <c r="J11" i="12" s="1"/>
  <c r="I60" i="12"/>
  <c r="J60" i="12" s="1"/>
  <c r="I69" i="12"/>
  <c r="J69" i="12" s="1"/>
  <c r="I33" i="12"/>
  <c r="J33" i="12" s="1"/>
  <c r="I10" i="12"/>
  <c r="J10" i="12" s="1"/>
  <c r="I66" i="12"/>
  <c r="J66" i="12" s="1"/>
  <c r="I52" i="12"/>
  <c r="J52" i="12" s="1"/>
  <c r="I46" i="12"/>
  <c r="J46" i="12" s="1"/>
  <c r="I3" i="12"/>
  <c r="J3" i="12" s="1"/>
  <c r="I61" i="12"/>
  <c r="J61" i="12" s="1"/>
  <c r="I54" i="12"/>
  <c r="J54" i="12" s="1"/>
  <c r="I27" i="12"/>
  <c r="J27" i="12" s="1"/>
  <c r="I39" i="12"/>
  <c r="J39" i="12" s="1"/>
  <c r="I83" i="12"/>
  <c r="J83" i="12" s="1"/>
  <c r="I32" i="12"/>
  <c r="J32" i="12" s="1"/>
  <c r="I34" i="12"/>
  <c r="J34" i="12" s="1"/>
  <c r="B5" i="13" l="1"/>
  <c r="B13" i="13"/>
  <c r="D5" i="13"/>
  <c r="X27" i="8" s="1"/>
  <c r="E5" i="13"/>
  <c r="I14" i="13"/>
  <c r="X91" i="8" s="1"/>
  <c r="B11" i="13"/>
  <c r="C5" i="13"/>
  <c r="C13" i="13"/>
  <c r="F5" i="13"/>
  <c r="G5" i="13"/>
  <c r="I13" i="13"/>
  <c r="X84" i="8" s="1"/>
  <c r="I11" i="13"/>
  <c r="X70" i="8" s="1"/>
  <c r="C9" i="13"/>
  <c r="B14" i="13"/>
  <c r="D13" i="13"/>
  <c r="X83" i="8" s="1"/>
  <c r="E13" i="13"/>
  <c r="F13" i="13"/>
  <c r="G13" i="13"/>
  <c r="I5" i="13"/>
  <c r="X28" i="8" s="1"/>
  <c r="F12" i="13"/>
  <c r="E12" i="13"/>
  <c r="D12" i="13"/>
  <c r="X76" i="8" s="1"/>
  <c r="C12" i="13"/>
  <c r="B12" i="13"/>
  <c r="I12" i="13"/>
  <c r="X77" i="8" s="1"/>
  <c r="G12" i="13"/>
  <c r="I9" i="13"/>
  <c r="X56" i="8" s="1"/>
  <c r="B8" i="13"/>
  <c r="I8" i="13"/>
  <c r="X49" i="8" s="1"/>
  <c r="G8" i="13"/>
  <c r="F8" i="13"/>
  <c r="E8" i="13"/>
  <c r="D8" i="13"/>
  <c r="X48" i="8" s="1"/>
  <c r="C8" i="13"/>
  <c r="F3" i="13"/>
  <c r="E3" i="13"/>
  <c r="D3" i="13"/>
  <c r="X13" i="8" s="1"/>
  <c r="C3" i="13"/>
  <c r="B3" i="13"/>
  <c r="I3" i="13"/>
  <c r="X14" i="8" s="1"/>
  <c r="G3" i="13"/>
  <c r="I10" i="13"/>
  <c r="X63" i="8" s="1"/>
  <c r="G10" i="13"/>
  <c r="F10" i="13"/>
  <c r="E10" i="13"/>
  <c r="D10" i="13"/>
  <c r="X62" i="8" s="1"/>
  <c r="C10" i="13"/>
  <c r="B10" i="13"/>
  <c r="G9" i="13"/>
  <c r="I4" i="13"/>
  <c r="X21" i="8" s="1"/>
  <c r="G4" i="13"/>
  <c r="F4" i="13"/>
  <c r="E4" i="13"/>
  <c r="D4" i="13"/>
  <c r="X20" i="8" s="1"/>
  <c r="C4" i="13"/>
  <c r="B4" i="13"/>
  <c r="B9" i="13"/>
  <c r="C11" i="13"/>
  <c r="D11" i="13"/>
  <c r="X69" i="8" s="1"/>
  <c r="D9" i="13"/>
  <c r="X55" i="8" s="1"/>
  <c r="D14" i="13"/>
  <c r="X90" i="8" s="1"/>
  <c r="E11" i="13"/>
  <c r="E9" i="13"/>
  <c r="F11" i="13"/>
  <c r="F9" i="13"/>
  <c r="F14" i="13"/>
  <c r="E14" i="13"/>
  <c r="G11" i="13"/>
  <c r="G14" i="13"/>
  <c r="F6" i="13"/>
  <c r="E6" i="13"/>
  <c r="D6" i="13"/>
  <c r="X34" i="8" s="1"/>
  <c r="C6" i="13"/>
  <c r="B6" i="13"/>
  <c r="I6" i="13"/>
  <c r="X35" i="8" s="1"/>
  <c r="G6" i="13"/>
  <c r="C14" i="13"/>
  <c r="I7" i="13"/>
  <c r="X42" i="8" s="1"/>
  <c r="G7" i="13"/>
  <c r="F7" i="13"/>
  <c r="E7" i="13"/>
  <c r="D7" i="13"/>
  <c r="X41" i="8" s="1"/>
  <c r="C7" i="13"/>
  <c r="B7" i="13"/>
  <c r="X60" i="8" l="1"/>
  <c r="AB60" i="8" s="1"/>
  <c r="AO21" i="8"/>
  <c r="X74" i="8"/>
  <c r="AA74" i="8" s="1"/>
  <c r="AO25" i="8"/>
  <c r="X40" i="8"/>
  <c r="AA40" i="8" s="1"/>
  <c r="AO15" i="8"/>
  <c r="X18" i="8"/>
  <c r="Z18" i="8" s="1"/>
  <c r="AO23" i="8"/>
  <c r="X82" i="8"/>
  <c r="AD82" i="8" s="1"/>
  <c r="AO22" i="8"/>
  <c r="X19" i="8"/>
  <c r="AF19" i="8" s="1"/>
  <c r="AP11" i="8"/>
  <c r="X89" i="8"/>
  <c r="AF89" i="8" s="1"/>
  <c r="AP22" i="8"/>
  <c r="X46" i="8"/>
  <c r="Z46" i="8" s="1"/>
  <c r="AO14" i="8"/>
  <c r="X11" i="8"/>
  <c r="AB11" i="8" s="1"/>
  <c r="AO17" i="8"/>
  <c r="X39" i="8"/>
  <c r="AD39" i="8" s="1"/>
  <c r="AO13" i="8"/>
  <c r="X61" i="8"/>
  <c r="AF61" i="8" s="1"/>
  <c r="AP25" i="8"/>
  <c r="X47" i="8"/>
  <c r="AD47" i="8" s="1"/>
  <c r="AP12" i="8"/>
  <c r="X53" i="8"/>
  <c r="AD53" i="8" s="1"/>
  <c r="AO19" i="8"/>
  <c r="X32" i="8"/>
  <c r="AF32" i="8" s="1"/>
  <c r="AO20" i="8"/>
  <c r="X12" i="8"/>
  <c r="AF12" i="8" s="1"/>
  <c r="AO11" i="8"/>
  <c r="X88" i="8"/>
  <c r="Z88" i="8" s="1"/>
  <c r="AO18" i="8"/>
  <c r="X81" i="8"/>
  <c r="AA81" i="8" s="1"/>
  <c r="AO26" i="8"/>
  <c r="X75" i="8"/>
  <c r="AD75" i="8" s="1"/>
  <c r="AP21" i="8"/>
  <c r="X68" i="8"/>
  <c r="AE68" i="8" s="1"/>
  <c r="AP15" i="8"/>
  <c r="X26" i="8"/>
  <c r="AF26" i="8" s="1"/>
  <c r="AP14" i="8"/>
  <c r="X67" i="8"/>
  <c r="Z67" i="8" s="1"/>
  <c r="AO16" i="8"/>
  <c r="X33" i="8"/>
  <c r="AE33" i="8" s="1"/>
  <c r="AO24" i="8"/>
  <c r="X54" i="8"/>
  <c r="AB54" i="8" s="1"/>
  <c r="AP24" i="8"/>
  <c r="X25" i="8"/>
  <c r="AB25" i="8" s="1"/>
  <c r="AO12" i="8"/>
  <c r="Z34" i="8"/>
  <c r="AA34" i="8"/>
  <c r="AB34" i="8"/>
  <c r="AE34" i="8"/>
  <c r="AF34" i="8"/>
  <c r="AC34" i="8"/>
  <c r="AD34" i="8"/>
  <c r="Y34" i="8"/>
  <c r="Y70" i="8"/>
  <c r="Z70" i="8"/>
  <c r="AA70" i="8"/>
  <c r="AB70" i="8"/>
  <c r="AC70" i="8"/>
  <c r="AD70" i="8"/>
  <c r="AE70" i="8"/>
  <c r="AF70" i="8"/>
  <c r="Z69" i="8"/>
  <c r="AA69" i="8"/>
  <c r="AB69" i="8"/>
  <c r="AE69" i="8"/>
  <c r="AF69" i="8"/>
  <c r="AC69" i="8"/>
  <c r="AD69" i="8"/>
  <c r="Y69" i="8"/>
  <c r="Z41" i="8"/>
  <c r="AA41" i="8"/>
  <c r="AB41" i="8"/>
  <c r="AE41" i="8"/>
  <c r="AF41" i="8"/>
  <c r="AC41" i="8"/>
  <c r="AD41" i="8"/>
  <c r="Y41" i="8"/>
  <c r="Z62" i="8"/>
  <c r="AA62" i="8"/>
  <c r="AB62" i="8"/>
  <c r="AE62" i="8"/>
  <c r="AF62" i="8"/>
  <c r="AC62" i="8"/>
  <c r="AD62" i="8"/>
  <c r="Y62" i="8"/>
  <c r="Z20" i="8"/>
  <c r="AA20" i="8"/>
  <c r="AB20" i="8"/>
  <c r="AE20" i="8"/>
  <c r="AF20" i="8"/>
  <c r="AC20" i="8"/>
  <c r="AD20" i="8"/>
  <c r="Y20" i="8"/>
  <c r="AC89" i="8"/>
  <c r="Z55" i="8"/>
  <c r="AA55" i="8"/>
  <c r="AB55" i="8"/>
  <c r="AE55" i="8"/>
  <c r="AF55" i="8"/>
  <c r="AC55" i="8"/>
  <c r="AD55" i="8"/>
  <c r="Y55" i="8"/>
  <c r="AE60" i="8"/>
  <c r="Y84" i="8"/>
  <c r="Z84" i="8"/>
  <c r="AF84" i="8"/>
  <c r="AA84" i="8"/>
  <c r="AB84" i="8"/>
  <c r="AC84" i="8"/>
  <c r="AD84" i="8"/>
  <c r="AE84" i="8"/>
  <c r="Z76" i="8"/>
  <c r="AA76" i="8"/>
  <c r="AB76" i="8"/>
  <c r="AE76" i="8"/>
  <c r="AC76" i="8"/>
  <c r="AD76" i="8"/>
  <c r="Y76" i="8"/>
  <c r="AF76" i="8"/>
  <c r="Z48" i="8"/>
  <c r="AA48" i="8"/>
  <c r="AB48" i="8"/>
  <c r="AF48" i="8"/>
  <c r="AC48" i="8"/>
  <c r="AD48" i="8"/>
  <c r="AE48" i="8"/>
  <c r="Y48" i="8"/>
  <c r="AA28" i="8"/>
  <c r="Y28" i="8"/>
  <c r="Z28" i="8"/>
  <c r="AB28" i="8"/>
  <c r="AC28" i="8"/>
  <c r="AD28" i="8"/>
  <c r="AF28" i="8"/>
  <c r="AE28" i="8"/>
  <c r="AA42" i="8"/>
  <c r="Y42" i="8"/>
  <c r="Z42" i="8"/>
  <c r="AF42" i="8"/>
  <c r="AB42" i="8"/>
  <c r="AC42" i="8"/>
  <c r="AD42" i="8"/>
  <c r="AE42" i="8"/>
  <c r="Y63" i="8"/>
  <c r="Z63" i="8"/>
  <c r="AA63" i="8"/>
  <c r="AB63" i="8"/>
  <c r="AC63" i="8"/>
  <c r="AD63" i="8"/>
  <c r="AF63" i="8"/>
  <c r="AE63" i="8"/>
  <c r="Y49" i="8"/>
  <c r="Z49" i="8"/>
  <c r="AA49" i="8"/>
  <c r="AB49" i="8"/>
  <c r="AC49" i="8"/>
  <c r="AE49" i="8"/>
  <c r="AD49" i="8"/>
  <c r="AF49" i="8"/>
  <c r="Y91" i="8"/>
  <c r="Z91" i="8"/>
  <c r="AC91" i="8"/>
  <c r="AD91" i="8"/>
  <c r="AE91" i="8"/>
  <c r="AF91" i="8"/>
  <c r="AB91" i="8"/>
  <c r="AA91" i="8"/>
  <c r="AA14" i="8"/>
  <c r="Y14" i="8"/>
  <c r="Z14" i="8"/>
  <c r="AB14" i="8"/>
  <c r="AD14" i="8"/>
  <c r="AE14" i="8"/>
  <c r="AF14" i="8"/>
  <c r="AC14" i="8"/>
  <c r="AA35" i="8"/>
  <c r="Y35" i="8"/>
  <c r="Z35" i="8"/>
  <c r="AD35" i="8"/>
  <c r="AE35" i="8"/>
  <c r="AF35" i="8"/>
  <c r="AC35" i="8"/>
  <c r="AB35" i="8"/>
  <c r="AA56" i="8"/>
  <c r="Y56" i="8"/>
  <c r="Z56" i="8"/>
  <c r="AB56" i="8"/>
  <c r="AD56" i="8"/>
  <c r="AF56" i="8"/>
  <c r="AC56" i="8"/>
  <c r="AE56" i="8"/>
  <c r="Z83" i="8"/>
  <c r="AA83" i="8"/>
  <c r="AB83" i="8"/>
  <c r="AE83" i="8"/>
  <c r="AC83" i="8"/>
  <c r="AD83" i="8"/>
  <c r="Y83" i="8"/>
  <c r="AF83" i="8"/>
  <c r="Z27" i="8"/>
  <c r="AA27" i="8"/>
  <c r="AB27" i="8"/>
  <c r="AE27" i="8"/>
  <c r="AF27" i="8"/>
  <c r="AC27" i="8"/>
  <c r="AD27" i="8"/>
  <c r="Y27" i="8"/>
  <c r="Y21" i="8"/>
  <c r="Z21" i="8"/>
  <c r="AA21" i="8"/>
  <c r="AC21" i="8"/>
  <c r="AD21" i="8"/>
  <c r="AB21" i="8"/>
  <c r="AE21" i="8"/>
  <c r="AF21" i="8"/>
  <c r="Y90" i="8"/>
  <c r="Z90" i="8"/>
  <c r="AA90" i="8"/>
  <c r="AB90" i="8"/>
  <c r="AD90" i="8"/>
  <c r="AE90" i="8"/>
  <c r="AF90" i="8"/>
  <c r="AC90" i="8"/>
  <c r="Z13" i="8"/>
  <c r="AA13" i="8"/>
  <c r="AB13" i="8"/>
  <c r="AC13" i="8"/>
  <c r="AD13" i="8"/>
  <c r="AE13" i="8"/>
  <c r="AF13" i="8"/>
  <c r="Y13" i="8"/>
  <c r="AA77" i="8"/>
  <c r="Y77" i="8"/>
  <c r="Z77" i="8"/>
  <c r="AB77" i="8"/>
  <c r="AC77" i="8"/>
  <c r="AD77" i="8"/>
  <c r="AF77" i="8"/>
  <c r="AE77" i="8"/>
  <c r="H5" i="13"/>
  <c r="H13" i="13"/>
  <c r="H3" i="13"/>
  <c r="H14" i="13"/>
  <c r="H10" i="13"/>
  <c r="H12" i="13"/>
  <c r="H6" i="13"/>
  <c r="H4" i="13"/>
  <c r="H8" i="13"/>
  <c r="H7" i="13"/>
  <c r="H9" i="13"/>
  <c r="H11" i="13"/>
  <c r="AC68" i="8" l="1"/>
  <c r="Z68" i="8"/>
  <c r="AE53" i="8"/>
  <c r="L97" i="8"/>
  <c r="L96" i="8"/>
  <c r="L88" i="8"/>
  <c r="L99" i="8"/>
  <c r="L98" i="8"/>
  <c r="L95" i="8"/>
  <c r="L94" i="8"/>
  <c r="L93" i="8"/>
  <c r="L92" i="8"/>
  <c r="L91" i="8"/>
  <c r="L90" i="8"/>
  <c r="L89" i="8"/>
  <c r="AU25" i="8"/>
  <c r="BB25" i="8" s="1"/>
  <c r="BA25" i="8" s="1"/>
  <c r="AU12" i="8"/>
  <c r="BB12" i="8" s="1"/>
  <c r="BA12" i="8" s="1"/>
  <c r="AU22" i="8"/>
  <c r="BB22" i="8" s="1"/>
  <c r="BA22" i="8" s="1"/>
  <c r="AU26" i="8"/>
  <c r="BB26" i="8" s="1"/>
  <c r="AU18" i="8"/>
  <c r="BB18" i="8" s="1"/>
  <c r="AU13" i="8"/>
  <c r="BB13" i="8" s="1"/>
  <c r="AU23" i="8"/>
  <c r="BB23" i="8" s="1"/>
  <c r="AU16" i="8"/>
  <c r="BB16" i="8" s="1"/>
  <c r="AU17" i="8"/>
  <c r="BB17" i="8" s="1"/>
  <c r="AU14" i="8"/>
  <c r="BB14" i="8" s="1"/>
  <c r="BA14" i="8" s="1"/>
  <c r="AU20" i="8"/>
  <c r="BB20" i="8" s="1"/>
  <c r="AU15" i="8"/>
  <c r="BB15" i="8" s="1"/>
  <c r="BA15" i="8" s="1"/>
  <c r="AU19" i="8"/>
  <c r="BB19" i="8" s="1"/>
  <c r="AU21" i="8"/>
  <c r="BB21" i="8" s="1"/>
  <c r="BA21" i="8" s="1"/>
  <c r="AU24" i="8"/>
  <c r="BB24" i="8" s="1"/>
  <c r="BA24" i="8" s="1"/>
  <c r="AU11" i="8"/>
  <c r="BB11" i="8" s="1"/>
  <c r="BA11" i="8" s="1"/>
  <c r="AF60" i="8"/>
  <c r="AF53" i="8"/>
  <c r="AA68" i="8"/>
  <c r="AD60" i="8"/>
  <c r="Y53" i="8"/>
  <c r="AF40" i="8"/>
  <c r="AE40" i="8"/>
  <c r="AD40" i="8"/>
  <c r="AD46" i="8"/>
  <c r="AC53" i="8"/>
  <c r="Y68" i="8"/>
  <c r="AE74" i="8"/>
  <c r="AC74" i="8"/>
  <c r="AF46" i="8"/>
  <c r="AB89" i="8"/>
  <c r="AC32" i="8"/>
  <c r="AA32" i="8"/>
  <c r="G88" i="8"/>
  <c r="I90" i="8"/>
  <c r="K92" i="8"/>
  <c r="H95" i="8"/>
  <c r="J97" i="8"/>
  <c r="I91" i="8"/>
  <c r="G94" i="8"/>
  <c r="I89" i="8"/>
  <c r="G99" i="8"/>
  <c r="I94" i="8"/>
  <c r="H92" i="8"/>
  <c r="I92" i="8"/>
  <c r="I97" i="8"/>
  <c r="H88" i="8"/>
  <c r="J90" i="8"/>
  <c r="G93" i="8"/>
  <c r="I95" i="8"/>
  <c r="K97" i="8"/>
  <c r="I88" i="8"/>
  <c r="K90" i="8"/>
  <c r="H93" i="8"/>
  <c r="J95" i="8"/>
  <c r="G98" i="8"/>
  <c r="G89" i="8"/>
  <c r="J98" i="8"/>
  <c r="H89" i="8"/>
  <c r="K98" i="8"/>
  <c r="K96" i="8"/>
  <c r="H99" i="8"/>
  <c r="K89" i="8"/>
  <c r="I99" i="8"/>
  <c r="G90" i="8"/>
  <c r="J99" i="8"/>
  <c r="H90" i="8"/>
  <c r="K99" i="8"/>
  <c r="J88" i="8"/>
  <c r="G91" i="8"/>
  <c r="I93" i="8"/>
  <c r="K95" i="8"/>
  <c r="H98" i="8"/>
  <c r="K93" i="8"/>
  <c r="J91" i="8"/>
  <c r="K91" i="8"/>
  <c r="J96" i="8"/>
  <c r="J89" i="8"/>
  <c r="J94" i="8"/>
  <c r="K94" i="8"/>
  <c r="G95" i="8"/>
  <c r="K88" i="8"/>
  <c r="H91" i="8"/>
  <c r="J93" i="8"/>
  <c r="G96" i="8"/>
  <c r="I98" i="8"/>
  <c r="H96" i="8"/>
  <c r="I96" i="8"/>
  <c r="H94" i="8"/>
  <c r="G92" i="8"/>
  <c r="G97" i="8"/>
  <c r="H97" i="8"/>
  <c r="J92" i="8"/>
  <c r="AA26" i="8"/>
  <c r="AE26" i="8"/>
  <c r="AF11" i="8"/>
  <c r="AC12" i="8"/>
  <c r="AA11" i="8"/>
  <c r="Z53" i="8"/>
  <c r="AB68" i="8"/>
  <c r="Y40" i="8"/>
  <c r="Z60" i="8"/>
  <c r="Y60" i="8"/>
  <c r="Y89" i="8"/>
  <c r="AB32" i="8"/>
  <c r="AD32" i="8"/>
  <c r="Z40" i="8"/>
  <c r="Y46" i="8"/>
  <c r="AC46" i="8"/>
  <c r="AB46" i="8"/>
  <c r="AB26" i="8"/>
  <c r="Z26" i="8"/>
  <c r="AA18" i="8"/>
  <c r="AA46" i="8"/>
  <c r="AE32" i="8"/>
  <c r="AD26" i="8"/>
  <c r="Z32" i="8"/>
  <c r="AF74" i="8"/>
  <c r="AE11" i="8"/>
  <c r="Y67" i="8"/>
  <c r="Z11" i="8"/>
  <c r="AD67" i="8"/>
  <c r="AA89" i="8"/>
  <c r="AD11" i="8"/>
  <c r="AA67" i="8"/>
  <c r="Z74" i="8"/>
  <c r="Z89" i="8"/>
  <c r="AB12" i="8"/>
  <c r="Y74" i="8"/>
  <c r="AA12" i="8"/>
  <c r="AE12" i="8"/>
  <c r="Y32" i="8"/>
  <c r="AB74" i="8"/>
  <c r="AD12" i="8"/>
  <c r="AC26" i="8"/>
  <c r="AD74" i="8"/>
  <c r="AF81" i="8"/>
  <c r="Y81" i="8"/>
  <c r="Y18" i="8"/>
  <c r="AE88" i="8"/>
  <c r="AC18" i="8"/>
  <c r="AE81" i="8"/>
  <c r="Z81" i="8"/>
  <c r="Y88" i="8"/>
  <c r="AB18" i="8"/>
  <c r="Z12" i="8"/>
  <c r="Y11" i="8"/>
  <c r="AC67" i="8"/>
  <c r="AD18" i="8"/>
  <c r="AB61" i="8"/>
  <c r="AA54" i="8"/>
  <c r="AC61" i="8"/>
  <c r="AE25" i="8"/>
  <c r="Z61" i="8"/>
  <c r="AC88" i="8"/>
  <c r="AD54" i="8"/>
  <c r="AF25" i="8"/>
  <c r="AA61" i="8"/>
  <c r="AB88" i="8"/>
  <c r="AA88" i="8"/>
  <c r="AC33" i="8"/>
  <c r="Y26" i="8"/>
  <c r="AE46" i="8"/>
  <c r="AF39" i="8"/>
  <c r="Y54" i="8"/>
  <c r="AF54" i="8"/>
  <c r="AE54" i="8"/>
  <c r="AA33" i="8"/>
  <c r="AB19" i="8"/>
  <c r="AD33" i="8"/>
  <c r="AB67" i="8"/>
  <c r="AA19" i="8"/>
  <c r="AA39" i="8"/>
  <c r="Y25" i="8"/>
  <c r="AC19" i="8"/>
  <c r="Y19" i="8"/>
  <c r="AA75" i="8"/>
  <c r="AA25" i="8"/>
  <c r="Z33" i="8"/>
  <c r="AA53" i="8"/>
  <c r="AC11" i="8"/>
  <c r="AC25" i="8"/>
  <c r="AD81" i="8"/>
  <c r="Z75" i="8"/>
  <c r="Y61" i="8"/>
  <c r="AC81" i="8"/>
  <c r="AB53" i="8"/>
  <c r="AF68" i="8"/>
  <c r="AC75" i="8"/>
  <c r="AC60" i="8"/>
  <c r="AC82" i="8"/>
  <c r="AE39" i="8"/>
  <c r="AD25" i="8"/>
  <c r="AB33" i="8"/>
  <c r="AB81" i="8"/>
  <c r="AE19" i="8"/>
  <c r="AA47" i="8"/>
  <c r="AE61" i="8"/>
  <c r="AE89" i="8"/>
  <c r="AB82" i="8"/>
  <c r="Z39" i="8"/>
  <c r="AD19" i="8"/>
  <c r="Z47" i="8"/>
  <c r="AD68" i="8"/>
  <c r="AB75" i="8"/>
  <c r="AD61" i="8"/>
  <c r="AA60" i="8"/>
  <c r="AD89" i="8"/>
  <c r="AA82" i="8"/>
  <c r="Y39" i="8"/>
  <c r="Z54" i="8"/>
  <c r="Y33" i="8"/>
  <c r="AF88" i="8"/>
  <c r="Y12" i="8"/>
  <c r="AF67" i="8"/>
  <c r="AF18" i="8"/>
  <c r="Y47" i="8"/>
  <c r="Y75" i="8"/>
  <c r="AB40" i="8"/>
  <c r="Z82" i="8"/>
  <c r="AC39" i="8"/>
  <c r="AC54" i="8"/>
  <c r="AF33" i="8"/>
  <c r="AD88" i="8"/>
  <c r="AE67" i="8"/>
  <c r="AE18" i="8"/>
  <c r="AF47" i="8"/>
  <c r="AF75" i="8"/>
  <c r="AC40" i="8"/>
  <c r="AF82" i="8"/>
  <c r="AB39" i="8"/>
  <c r="Z25" i="8"/>
  <c r="Z19" i="8"/>
  <c r="AB47" i="8"/>
  <c r="Y82" i="8"/>
  <c r="AC47" i="8"/>
  <c r="AE47" i="8"/>
  <c r="AE75" i="8"/>
  <c r="AE82" i="8"/>
  <c r="AO31" i="8" l="1"/>
  <c r="AO34" i="8"/>
  <c r="AO33" i="8"/>
  <c r="AP32" i="8"/>
  <c r="AP33" i="8"/>
  <c r="AO30" i="8"/>
  <c r="AP36" i="8"/>
  <c r="AO35" i="8"/>
  <c r="AP31" i="8"/>
  <c r="AO32" i="8"/>
  <c r="AP35" i="8"/>
  <c r="AP37" i="8"/>
  <c r="AP34" i="8"/>
  <c r="AP30" i="8"/>
  <c r="AO37" i="8"/>
  <c r="AO36" i="8"/>
  <c r="B17" i="13"/>
  <c r="AU37" i="8" l="1"/>
  <c r="AU33" i="8"/>
  <c r="AU30" i="8"/>
  <c r="AU35" i="8"/>
  <c r="AU32" i="8"/>
  <c r="AU36" i="8"/>
  <c r="AU31" i="8"/>
  <c r="AU34" i="8"/>
  <c r="B27" i="13"/>
  <c r="C27" i="13" s="1"/>
  <c r="AP26" i="8" s="1"/>
  <c r="B21" i="13"/>
  <c r="C21" i="13" s="1"/>
  <c r="AP16" i="8" s="1"/>
  <c r="B26" i="13"/>
  <c r="C26" i="13" s="1"/>
  <c r="AP23" i="8" s="1"/>
  <c r="B20" i="13"/>
  <c r="C20" i="13" s="1"/>
  <c r="AP13" i="8" s="1"/>
  <c r="B25" i="13"/>
  <c r="C25" i="13" s="1"/>
  <c r="AP19" i="8" s="1"/>
  <c r="B24" i="13"/>
  <c r="C24" i="13" s="1"/>
  <c r="AP20" i="8" s="1"/>
  <c r="B23" i="13"/>
  <c r="C23" i="13" s="1"/>
  <c r="AP18" i="8" s="1"/>
  <c r="B22" i="13"/>
  <c r="C22" i="13" s="1"/>
  <c r="AP17" i="8" s="1"/>
  <c r="BA13" i="8" l="1"/>
  <c r="BA18" i="8"/>
  <c r="BA20" i="8"/>
  <c r="BA23" i="8"/>
  <c r="BA16" i="8"/>
  <c r="BA26" i="8"/>
  <c r="BA17" i="8"/>
  <c r="BA19" i="8"/>
  <c r="AP43" i="8"/>
  <c r="BB33" i="8"/>
  <c r="BA33" i="8" s="1"/>
  <c r="AO43" i="8"/>
  <c r="BB32" i="8"/>
  <c r="BA32" i="8" s="1"/>
  <c r="AO42" i="8"/>
  <c r="BB34" i="8"/>
  <c r="BA34" i="8" s="1"/>
  <c r="AP44" i="8"/>
  <c r="BB37" i="8"/>
  <c r="BA37" i="8" s="1"/>
  <c r="AP42" i="8"/>
  <c r="BB35" i="8"/>
  <c r="BA35" i="8" s="1"/>
  <c r="AO41" i="8"/>
  <c r="BB31" i="8"/>
  <c r="BA31" i="8" s="1"/>
  <c r="AO44" i="8"/>
  <c r="BB36" i="8"/>
  <c r="BA36" i="8" s="1"/>
  <c r="AP41" i="8"/>
  <c r="BB30" i="8"/>
  <c r="BA30" i="8" s="1"/>
  <c r="BH23" i="8" l="1"/>
  <c r="BH18" i="8"/>
  <c r="BH12" i="8"/>
  <c r="BH11" i="8"/>
  <c r="BH26" i="8"/>
  <c r="BH16" i="8"/>
  <c r="BH20" i="8"/>
  <c r="BH19" i="8"/>
  <c r="BH22" i="8"/>
  <c r="BG11" i="8"/>
  <c r="BI11" i="8" s="1"/>
  <c r="BG17" i="8"/>
  <c r="BH14" i="8"/>
  <c r="BG13" i="8"/>
  <c r="BG12" i="8"/>
  <c r="BI12" i="8" s="1"/>
  <c r="BG25" i="8"/>
  <c r="BG24" i="8"/>
  <c r="BG23" i="8"/>
  <c r="BG14" i="8"/>
  <c r="BH24" i="8"/>
  <c r="BG21" i="8"/>
  <c r="BH21" i="8"/>
  <c r="BG19" i="8"/>
  <c r="BG22" i="8"/>
  <c r="BG26" i="8"/>
  <c r="BG16" i="8"/>
  <c r="BH15" i="8"/>
  <c r="BG18" i="8"/>
  <c r="BG20" i="8"/>
  <c r="BH25" i="8"/>
  <c r="BG15" i="8"/>
  <c r="BH17" i="8"/>
  <c r="BH13" i="8"/>
  <c r="BH35" i="8"/>
  <c r="BH30" i="8"/>
  <c r="BG32" i="8"/>
  <c r="BG34" i="8"/>
  <c r="BH31" i="8"/>
  <c r="BH34" i="8"/>
  <c r="BH36" i="8"/>
  <c r="BG30" i="8"/>
  <c r="BG31" i="8"/>
  <c r="BH33" i="8"/>
  <c r="BH37" i="8"/>
  <c r="BG35" i="8"/>
  <c r="BH32" i="8"/>
  <c r="BG37" i="8"/>
  <c r="BG36" i="8"/>
  <c r="BG33" i="8"/>
  <c r="AU41" i="8"/>
  <c r="AU42" i="8"/>
  <c r="AU44" i="8"/>
  <c r="AU43" i="8"/>
  <c r="BI26" i="8" l="1"/>
  <c r="BI20" i="8"/>
  <c r="BI33" i="8"/>
  <c r="BI14" i="8"/>
  <c r="BI32" i="8"/>
  <c r="BI34" i="8"/>
  <c r="BI24" i="8"/>
  <c r="BI37" i="8"/>
  <c r="BI15" i="8"/>
  <c r="BI21" i="8"/>
  <c r="AO49" i="8"/>
  <c r="BB43" i="8"/>
  <c r="BA43" i="8" s="1"/>
  <c r="AO48" i="8"/>
  <c r="BB41" i="8"/>
  <c r="BA41" i="8" s="1"/>
  <c r="BI35" i="8"/>
  <c r="BI23" i="8"/>
  <c r="BI16" i="8"/>
  <c r="BI18" i="8"/>
  <c r="BI31" i="8"/>
  <c r="BI17" i="8"/>
  <c r="BI36" i="8"/>
  <c r="BI25" i="8"/>
  <c r="BI13" i="8"/>
  <c r="AP49" i="8"/>
  <c r="BB44" i="8"/>
  <c r="BA44" i="8" s="1"/>
  <c r="BI19" i="8"/>
  <c r="BI30" i="8"/>
  <c r="AP48" i="8"/>
  <c r="BB42" i="8"/>
  <c r="BA42" i="8" s="1"/>
  <c r="BI22" i="8"/>
  <c r="BH42" i="8" l="1"/>
  <c r="BH41" i="8"/>
  <c r="BH44" i="8"/>
  <c r="BG44" i="8"/>
  <c r="BG43" i="8"/>
  <c r="BG42" i="8"/>
  <c r="BG41" i="8"/>
  <c r="BH43" i="8"/>
  <c r="AU48" i="8"/>
  <c r="AU49" i="8"/>
  <c r="BI42" i="8" l="1"/>
  <c r="BI44" i="8"/>
  <c r="BI43" i="8"/>
  <c r="BB49" i="8"/>
  <c r="BA49" i="8" s="1"/>
  <c r="AP57" i="8"/>
  <c r="AP53" i="8"/>
  <c r="BB48" i="8"/>
  <c r="BA48" i="8" s="1"/>
  <c r="AO57" i="8"/>
  <c r="AO53" i="8"/>
  <c r="BI41" i="8"/>
  <c r="BG49" i="8" l="1"/>
  <c r="BH48" i="8"/>
  <c r="BH49" i="8"/>
  <c r="BG48" i="8"/>
  <c r="AU53" i="8"/>
  <c r="BB53" i="8" s="1"/>
  <c r="BA53" i="8" s="1"/>
  <c r="BH53" i="8" s="1"/>
  <c r="AU57" i="8"/>
  <c r="BG53" i="8" l="1"/>
  <c r="BI49" i="8"/>
  <c r="AO59" i="8"/>
  <c r="BB57" i="8"/>
  <c r="BA57" i="8" s="1"/>
  <c r="BI48" i="8"/>
  <c r="BG57" i="8" l="1"/>
  <c r="BH57" i="8"/>
  <c r="BH60" i="8"/>
  <c r="BI60" i="8" s="1"/>
  <c r="BI53" i="8"/>
  <c r="BI57" i="8" l="1"/>
  <c r="AU66" i="8" s="1"/>
  <c r="AP71" i="8" s="1"/>
</calcChain>
</file>

<file path=xl/sharedStrings.xml><?xml version="1.0" encoding="utf-8"?>
<sst xmlns="http://schemas.openxmlformats.org/spreadsheetml/2006/main" count="5742" uniqueCount="851">
  <si>
    <t>Remko's Voetbalpoule</t>
  </si>
  <si>
    <t>mail de organisatie</t>
  </si>
  <si>
    <t>spelregels</t>
  </si>
  <si>
    <t>introductiepagina</t>
  </si>
  <si>
    <t>Inleg en prijzengeld</t>
  </si>
  <si>
    <t>1e plaats</t>
  </si>
  <si>
    <t>van de totale inleg</t>
  </si>
  <si>
    <t>2e plaats</t>
  </si>
  <si>
    <t>3e plaats</t>
  </si>
  <si>
    <t>4e plaats</t>
  </si>
  <si>
    <t>5e plaats</t>
  </si>
  <si>
    <t>De geldprijzen zullen worden afgerond naar hele euro's.</t>
  </si>
  <si>
    <t>Invullen</t>
  </si>
  <si>
    <t>Puntentelling</t>
  </si>
  <si>
    <t>Voorbeeld</t>
  </si>
  <si>
    <t>Samenvatting van de puntentelling</t>
  </si>
  <si>
    <t>Puntentelling groepswedstrijden</t>
  </si>
  <si>
    <t>Winnaar of gelijkspel</t>
  </si>
  <si>
    <t>punten</t>
  </si>
  <si>
    <t>Aantal doelpunten per ploeg goed voorspeld</t>
  </si>
  <si>
    <t>Puntentelling knock-out fase</t>
  </si>
  <si>
    <t>Per goed voorspelde achtste finalist</t>
  </si>
  <si>
    <t>Per goed voorspelde kwartfinalist</t>
  </si>
  <si>
    <t>Per goed voorspelde halve finalist</t>
  </si>
  <si>
    <t>Per goed voorspelde (troost)finalist</t>
  </si>
  <si>
    <t>Wereldkampioen goed voorspeld</t>
  </si>
  <si>
    <t>Extra punten</t>
  </si>
  <si>
    <t>Voorspelling totaal aantal doelpunten (excl. strafschoppenseries)</t>
  </si>
  <si>
    <t>Voorspelling totaal aantal gele kaarten</t>
  </si>
  <si>
    <t>Voorspelling totaal aantal rode kaarten</t>
  </si>
  <si>
    <t>Puntenverdeling</t>
  </si>
  <si>
    <t>Subtotaal punten groepsfase</t>
  </si>
  <si>
    <t>Subtotaal punten afvalfase</t>
  </si>
  <si>
    <t>Subtotaal punten extra voorspellingen</t>
  </si>
  <si>
    <t>Eindtotaal</t>
  </si>
  <si>
    <t>Historie Remko's Voetbalpoules</t>
  </si>
  <si>
    <t>Eindklassement voetbalpoule EURO 2012</t>
  </si>
  <si>
    <t>Europees Kampioen EURO 2012</t>
  </si>
  <si>
    <t>Laurens ten Voorde</t>
  </si>
  <si>
    <t>Spanje</t>
  </si>
  <si>
    <t>Theo Schroen</t>
  </si>
  <si>
    <t>Jan-Hein Bos</t>
  </si>
  <si>
    <t>Duitsland</t>
  </si>
  <si>
    <t>Ruud Kroeze</t>
  </si>
  <si>
    <t>Ingrid Hulsbeek</t>
  </si>
  <si>
    <t>Maximaal aantal te behalen punten</t>
  </si>
  <si>
    <t xml:space="preserve">Aantal deelnemers </t>
  </si>
  <si>
    <t>Eindklassement voetbalpoule WK 2010</t>
  </si>
  <si>
    <t>Wereld-kampioen WK 2010</t>
  </si>
  <si>
    <t>Johan Hümke</t>
  </si>
  <si>
    <t>Jaqueline ten Voorde</t>
  </si>
  <si>
    <t>Sofie van Beek</t>
  </si>
  <si>
    <t>Tommy Lammerink</t>
  </si>
  <si>
    <t>Nederland</t>
  </si>
  <si>
    <t>Harry Dik</t>
  </si>
  <si>
    <t>Eindklassement voetbalpoule EURO 2008</t>
  </si>
  <si>
    <t>Europees Kampioen EURO 2008</t>
  </si>
  <si>
    <t>Bram van der Meer</t>
  </si>
  <si>
    <t>Portugal</t>
  </si>
  <si>
    <t>Eric Haase</t>
  </si>
  <si>
    <t>Rusland</t>
  </si>
  <si>
    <t>Nederlan</t>
  </si>
  <si>
    <t>Willem Dik</t>
  </si>
  <si>
    <t>Gert-Jan Richters</t>
  </si>
  <si>
    <t>Voorwaarden</t>
  </si>
  <si>
    <t>Bij vragen en/of opmerkingen kan te allen tijde de organisatie worden gemaild. In het geval er onduidelijkheid heerst, houdt de organisatie het recht voor hier een uitspraak in te doen.</t>
  </si>
  <si>
    <t>Ik hoop dat er velen mee zullen doen! Dit wil je toch niet aan je voorbij laten gaan?</t>
  </si>
  <si>
    <t>Remko</t>
  </si>
  <si>
    <t>W</t>
  </si>
  <si>
    <t>G</t>
  </si>
  <si>
    <t>V</t>
  </si>
  <si>
    <t>T</t>
  </si>
  <si>
    <t>DS</t>
  </si>
  <si>
    <t>Brazilië</t>
  </si>
  <si>
    <t>Kroatië</t>
  </si>
  <si>
    <t>Mexico</t>
  </si>
  <si>
    <t>Australië</t>
  </si>
  <si>
    <t>Japan</t>
  </si>
  <si>
    <t>Uruguay</t>
  </si>
  <si>
    <t>Engeland</t>
  </si>
  <si>
    <t>Italië</t>
  </si>
  <si>
    <t>Zwitserland</t>
  </si>
  <si>
    <t>Frankrijk</t>
  </si>
  <si>
    <t>Argentinië</t>
  </si>
  <si>
    <t>Iran</t>
  </si>
  <si>
    <t>Ghana</t>
  </si>
  <si>
    <t>VS</t>
  </si>
  <si>
    <t>België</t>
  </si>
  <si>
    <t>Zuid-Korea</t>
  </si>
  <si>
    <t>Voorspelling totaal aantal doelpunten*</t>
  </si>
  <si>
    <t>of</t>
  </si>
  <si>
    <t>voetbalpoule invullen</t>
  </si>
  <si>
    <t>Naam:</t>
  </si>
  <si>
    <t>Telefoon:</t>
  </si>
  <si>
    <t>E-mailadres:</t>
  </si>
  <si>
    <t>A</t>
  </si>
  <si>
    <t>B</t>
  </si>
  <si>
    <t>C</t>
  </si>
  <si>
    <t>D</t>
  </si>
  <si>
    <t>E</t>
  </si>
  <si>
    <t>F</t>
  </si>
  <si>
    <t>H</t>
  </si>
  <si>
    <t>Extra voorspellingen</t>
  </si>
  <si>
    <t>Qatar</t>
  </si>
  <si>
    <t>Ecuador</t>
  </si>
  <si>
    <t>Senegal</t>
  </si>
  <si>
    <t>Tunesië</t>
  </si>
  <si>
    <t>Canada</t>
  </si>
  <si>
    <t>Marokko</t>
  </si>
  <si>
    <t>DEELNEMER</t>
  </si>
  <si>
    <t>Eindklassement voetbalpoule WK 2014</t>
  </si>
  <si>
    <t>Eindklassement voetbalpoule EURO 2020</t>
  </si>
  <si>
    <t>Europees Kampioen EURO 2020</t>
  </si>
  <si>
    <t>Wereld-kampioen WK 2014</t>
  </si>
  <si>
    <t>Stefan Plat</t>
  </si>
  <si>
    <t>Sjoerd Nieuwenhout</t>
  </si>
  <si>
    <t>Tibbe Bresser</t>
  </si>
  <si>
    <t>Michiel Bresser</t>
  </si>
  <si>
    <t>Willie ter Doest</t>
  </si>
  <si>
    <t>Willeke ter Doest</t>
  </si>
  <si>
    <t>Diane ter Doest</t>
  </si>
  <si>
    <t>Evenals vorig jaar zal regelmatig de standen worden rondgestuurd. Ook zal er weer een Kidsclub Poule zijn!</t>
  </si>
  <si>
    <t>historie</t>
  </si>
  <si>
    <t>#</t>
  </si>
  <si>
    <t>speelschema</t>
  </si>
  <si>
    <t>Kidsclub?</t>
  </si>
  <si>
    <t>Inleg € 2,50. Prijs: een passend cadeau!</t>
  </si>
  <si>
    <t>Kidsclub</t>
  </si>
  <si>
    <t>Graag mobiel telefoonnummer voor Tikkie!</t>
  </si>
  <si>
    <t>Akkoord?</t>
  </si>
  <si>
    <t>Inleg € 5,00. Zie verder spelregels.</t>
  </si>
  <si>
    <r>
      <t xml:space="preserve">Het inleggeld voor deelname bedraagt wederom € 5 per ingevuld formulier. Het totaal aan inleggeld vormt de prijzenpot. De winnaar van deze voetbalpoule ontvangt de </t>
    </r>
    <r>
      <rPr>
        <b/>
        <sz val="10"/>
        <color theme="3" tint="-0.249977111117893"/>
        <rFont val="Arial"/>
        <family val="2"/>
      </rPr>
      <t>helft van de prijzenpot</t>
    </r>
    <r>
      <rPr>
        <sz val="10"/>
        <color theme="3" tint="-0.249977111117893"/>
        <rFont val="Arial"/>
        <family val="2"/>
      </rPr>
      <t>; de nummers 2 tot en met 5 vallen ook in de prijzen. De prijsverdeling is als volgt:</t>
    </r>
  </si>
  <si>
    <r>
      <t>Welkom bij de enige echte Remko's WK 2026 voetbalpoule</t>
    </r>
    <r>
      <rPr>
        <sz val="10"/>
        <color theme="3" tint="-0.249977111117893"/>
        <rFont val="Arial"/>
        <family val="2"/>
      </rPr>
      <t xml:space="preserve">! Na de succesvol verlopen EK poule 2024, WK 2022, EK poule 2020, WK poule 2014, EK poule 2012, WK poule 2010, EK poule 2008 en WK poule 2006 wil ik wederom een interessante poule organiseren voor het wereldkampioenschap voetbal in Noord-Amerika, verspreid over de gastlanden Verenigde Staten, Mexico en Canada. Wederom een bijzonder WK; nog nooit deden er zoveel landen mee (48). Bij deze poule draait het om het goed voorspellen van de wedstrijden van het WK. Het WK start op donderdag 11 juni 2026. Inschrijven voor deze poule kan tot </t>
    </r>
    <r>
      <rPr>
        <b/>
        <u/>
        <sz val="10"/>
        <color theme="3" tint="-0.249977111117893"/>
        <rFont val="Arial"/>
        <family val="2"/>
      </rPr>
      <t>uiterlijk woensdag 10 juni a.s.</t>
    </r>
  </si>
  <si>
    <t>Over de uitslag kan niet worden gecorrespondeerd, maar wel worden gezeurd! De uitslag van deze poule zal zo snel mogelijk na afloop van de finale bekend worden gemaakt. De winnaars krijgen persoonlijk bericht. Deelname is pas officieel indien het inleggeld is voldaan. Het inleggeld kan bij voorkeur op rekening NL86RABO0130365246 t.n.v. R.K. Schepers worden overgemaakt, o.v.v. Remko's Voetbalpoule WK 2026. Een Tikkie is ook mogelijk.</t>
  </si>
  <si>
    <t>Veel succes en een sportieve zomer toegewenst!</t>
  </si>
  <si>
    <t>Eindklassement voetbalpoule EURO 2024</t>
  </si>
  <si>
    <t>Eindklassement voetbalpoule WK 2022</t>
  </si>
  <si>
    <t>Ayla Plat</t>
  </si>
  <si>
    <t>Remco Nieuwenbroek</t>
  </si>
  <si>
    <t>Thijmen ten Voorde</t>
  </si>
  <si>
    <t>VS - Mexico - Canada</t>
  </si>
  <si>
    <t>WORLD CUP 2026</t>
  </si>
  <si>
    <t>Mexico City</t>
  </si>
  <si>
    <t>Guadalajara</t>
  </si>
  <si>
    <t>Tsjechië</t>
  </si>
  <si>
    <t>Datum</t>
  </si>
  <si>
    <t>Groep</t>
  </si>
  <si>
    <t>Thuis</t>
  </si>
  <si>
    <t>U</t>
  </si>
  <si>
    <t>Uit</t>
  </si>
  <si>
    <t>Res</t>
  </si>
  <si>
    <t>Bosnië-Herzegovina</t>
  </si>
  <si>
    <t>Paraguay</t>
  </si>
  <si>
    <t>Turkije</t>
  </si>
  <si>
    <t>Curaçao</t>
  </si>
  <si>
    <t>Zweden</t>
  </si>
  <si>
    <t>I</t>
  </si>
  <si>
    <t>Irak</t>
  </si>
  <si>
    <t>J</t>
  </si>
  <si>
    <t>K</t>
  </si>
  <si>
    <t>DR Congo</t>
  </si>
  <si>
    <t>Colombia</t>
  </si>
  <si>
    <t>L</t>
  </si>
  <si>
    <t>Panama</t>
  </si>
  <si>
    <t>Groep A</t>
  </si>
  <si>
    <t>Team</t>
  </si>
  <si>
    <t>GS</t>
  </si>
  <si>
    <t>DV</t>
  </si>
  <si>
    <t>DT</t>
  </si>
  <si>
    <t>Ptn</t>
  </si>
  <si>
    <t>Groep B</t>
  </si>
  <si>
    <t>Groep C</t>
  </si>
  <si>
    <t>Groep D</t>
  </si>
  <si>
    <t>Groep E</t>
  </si>
  <si>
    <t>Groep F</t>
  </si>
  <si>
    <t>Groep G</t>
  </si>
  <si>
    <t>Groep H</t>
  </si>
  <si>
    <t>Groep I</t>
  </si>
  <si>
    <t>Groep J</t>
  </si>
  <si>
    <t>Groep K</t>
  </si>
  <si>
    <t>Groep L</t>
  </si>
  <si>
    <t>Beste Nummers 3 (8 van 12 gaan door)</t>
  </si>
  <si>
    <t>Rank</t>
  </si>
  <si>
    <t>Groen = gekwalificeerd voor knock-out fase</t>
  </si>
  <si>
    <t>Automatisch gesorteerd op Ptn &gt; DS &gt; DV</t>
  </si>
  <si>
    <t>Winnaar</t>
  </si>
  <si>
    <t>ACHTSTE FINALES</t>
  </si>
  <si>
    <t>KWARTFINALES</t>
  </si>
  <si>
    <t>HALVE FINALES</t>
  </si>
  <si>
    <t>FINALE</t>
  </si>
  <si>
    <t>WERELDKAMPIOEN 2026</t>
  </si>
  <si>
    <t>GROEPSPOSITIES</t>
  </si>
  <si>
    <t>Nr 1</t>
  </si>
  <si>
    <t>Nr 2</t>
  </si>
  <si>
    <t>Nr 3</t>
  </si>
  <si>
    <t>Nr3 Ptn</t>
  </si>
  <si>
    <t>Nr3 DS</t>
  </si>
  <si>
    <t>Nr3 DV</t>
  </si>
  <si>
    <t>Nr3 Score</t>
  </si>
  <si>
    <t>Nr 4</t>
  </si>
  <si>
    <t>NR 3 KNOCK-OUT TOEWIJZING</t>
  </si>
  <si>
    <t>Sleutel:</t>
  </si>
  <si>
    <t>Match</t>
  </si>
  <si>
    <t>Sleutel</t>
  </si>
  <si>
    <t>M74</t>
  </si>
  <si>
    <t>M77</t>
  </si>
  <si>
    <t>M79</t>
  </si>
  <si>
    <t>M80</t>
  </si>
  <si>
    <t>M81</t>
  </si>
  <si>
    <t>M82</t>
  </si>
  <si>
    <t>M85</t>
  </si>
  <si>
    <t>M87</t>
  </si>
  <si>
    <t>111111110000</t>
  </si>
  <si>
    <t>111111101000</t>
  </si>
  <si>
    <t>111111100100</t>
  </si>
  <si>
    <t>111111100010</t>
  </si>
  <si>
    <t>111111100001</t>
  </si>
  <si>
    <t>111111011000</t>
  </si>
  <si>
    <t>111111010100</t>
  </si>
  <si>
    <t>111111010010</t>
  </si>
  <si>
    <t>111111010001</t>
  </si>
  <si>
    <t>111111001100</t>
  </si>
  <si>
    <t>111111001010</t>
  </si>
  <si>
    <t>111111001001</t>
  </si>
  <si>
    <t>111111000110</t>
  </si>
  <si>
    <t>111111000101</t>
  </si>
  <si>
    <t>111111000011</t>
  </si>
  <si>
    <t>111110111000</t>
  </si>
  <si>
    <t>111110110100</t>
  </si>
  <si>
    <t>111110110010</t>
  </si>
  <si>
    <t>111110110001</t>
  </si>
  <si>
    <t>111110101100</t>
  </si>
  <si>
    <t>111110101010</t>
  </si>
  <si>
    <t>111110101001</t>
  </si>
  <si>
    <t>111110100110</t>
  </si>
  <si>
    <t>111110100101</t>
  </si>
  <si>
    <t>111110100011</t>
  </si>
  <si>
    <t>111110011100</t>
  </si>
  <si>
    <t>111110011010</t>
  </si>
  <si>
    <t>111110011001</t>
  </si>
  <si>
    <t>111110010110</t>
  </si>
  <si>
    <t>111110010101</t>
  </si>
  <si>
    <t>111110010011</t>
  </si>
  <si>
    <t>111110001110</t>
  </si>
  <si>
    <t>111110001101</t>
  </si>
  <si>
    <t>111110001011</t>
  </si>
  <si>
    <t>111110000111</t>
  </si>
  <si>
    <t>111101111000</t>
  </si>
  <si>
    <t>111101110100</t>
  </si>
  <si>
    <t>111101110010</t>
  </si>
  <si>
    <t>111101110001</t>
  </si>
  <si>
    <t>111101101100</t>
  </si>
  <si>
    <t>111101101010</t>
  </si>
  <si>
    <t>111101101001</t>
  </si>
  <si>
    <t>111101100110</t>
  </si>
  <si>
    <t>111101100101</t>
  </si>
  <si>
    <t>111101100011</t>
  </si>
  <si>
    <t>111101011100</t>
  </si>
  <si>
    <t>111101011010</t>
  </si>
  <si>
    <t>111101011001</t>
  </si>
  <si>
    <t>111101010110</t>
  </si>
  <si>
    <t>111101010101</t>
  </si>
  <si>
    <t>111101010011</t>
  </si>
  <si>
    <t>111101001110</t>
  </si>
  <si>
    <t>111101001101</t>
  </si>
  <si>
    <t>111101001011</t>
  </si>
  <si>
    <t>111101000111</t>
  </si>
  <si>
    <t>111100111100</t>
  </si>
  <si>
    <t>111100111010</t>
  </si>
  <si>
    <t>111100111001</t>
  </si>
  <si>
    <t>111100110110</t>
  </si>
  <si>
    <t>111100110101</t>
  </si>
  <si>
    <t>111100110011</t>
  </si>
  <si>
    <t>111100101110</t>
  </si>
  <si>
    <t>111100101101</t>
  </si>
  <si>
    <t>111100101011</t>
  </si>
  <si>
    <t>111100100111</t>
  </si>
  <si>
    <t>111100011110</t>
  </si>
  <si>
    <t>111100011101</t>
  </si>
  <si>
    <t>111100011011</t>
  </si>
  <si>
    <t>111100010111</t>
  </si>
  <si>
    <t>111100001111</t>
  </si>
  <si>
    <t>111011111000</t>
  </si>
  <si>
    <t>111011110100</t>
  </si>
  <si>
    <t>111011110010</t>
  </si>
  <si>
    <t>111011110001</t>
  </si>
  <si>
    <t>111011101100</t>
  </si>
  <si>
    <t>111011101010</t>
  </si>
  <si>
    <t>111011101001</t>
  </si>
  <si>
    <t>111011100110</t>
  </si>
  <si>
    <t>111011100101</t>
  </si>
  <si>
    <t>111011100011</t>
  </si>
  <si>
    <t>111011011100</t>
  </si>
  <si>
    <t>111011011010</t>
  </si>
  <si>
    <t>111011011001</t>
  </si>
  <si>
    <t>111011010110</t>
  </si>
  <si>
    <t>111011010101</t>
  </si>
  <si>
    <t>111011010011</t>
  </si>
  <si>
    <t>111011001110</t>
  </si>
  <si>
    <t>111011001101</t>
  </si>
  <si>
    <t>111011001011</t>
  </si>
  <si>
    <t>111011000111</t>
  </si>
  <si>
    <t>111010111100</t>
  </si>
  <si>
    <t>111010111010</t>
  </si>
  <si>
    <t>111010111001</t>
  </si>
  <si>
    <t>111010110110</t>
  </si>
  <si>
    <t>111010110101</t>
  </si>
  <si>
    <t>111010110011</t>
  </si>
  <si>
    <t>111010101110</t>
  </si>
  <si>
    <t>111010101101</t>
  </si>
  <si>
    <t>111010101011</t>
  </si>
  <si>
    <t>111010100111</t>
  </si>
  <si>
    <t>111010011110</t>
  </si>
  <si>
    <t>111010011101</t>
  </si>
  <si>
    <t>111010011011</t>
  </si>
  <si>
    <t>111010010111</t>
  </si>
  <si>
    <t>111010001111</t>
  </si>
  <si>
    <t>111001111100</t>
  </si>
  <si>
    <t>111001111010</t>
  </si>
  <si>
    <t>111001111001</t>
  </si>
  <si>
    <t>111001110110</t>
  </si>
  <si>
    <t>111001110101</t>
  </si>
  <si>
    <t>111001110011</t>
  </si>
  <si>
    <t>111001101110</t>
  </si>
  <si>
    <t>111001101101</t>
  </si>
  <si>
    <t>111001101011</t>
  </si>
  <si>
    <t>111001100111</t>
  </si>
  <si>
    <t>111001011110</t>
  </si>
  <si>
    <t>111001011101</t>
  </si>
  <si>
    <t>111001011011</t>
  </si>
  <si>
    <t>111001010111</t>
  </si>
  <si>
    <t>111001001111</t>
  </si>
  <si>
    <t>111000111110</t>
  </si>
  <si>
    <t>111000111101</t>
  </si>
  <si>
    <t>111000111011</t>
  </si>
  <si>
    <t>111000110111</t>
  </si>
  <si>
    <t>111000101111</t>
  </si>
  <si>
    <t>111000011111</t>
  </si>
  <si>
    <t>110111111000</t>
  </si>
  <si>
    <t>110111110100</t>
  </si>
  <si>
    <t>110111110010</t>
  </si>
  <si>
    <t>110111110001</t>
  </si>
  <si>
    <t>110111101100</t>
  </si>
  <si>
    <t>110111101010</t>
  </si>
  <si>
    <t>110111101001</t>
  </si>
  <si>
    <t>110111100110</t>
  </si>
  <si>
    <t>110111100101</t>
  </si>
  <si>
    <t>110111100011</t>
  </si>
  <si>
    <t>110111011100</t>
  </si>
  <si>
    <t>110111011010</t>
  </si>
  <si>
    <t>110111011001</t>
  </si>
  <si>
    <t>110111010110</t>
  </si>
  <si>
    <t>110111010101</t>
  </si>
  <si>
    <t>110111010011</t>
  </si>
  <si>
    <t>110111001110</t>
  </si>
  <si>
    <t>110111001101</t>
  </si>
  <si>
    <t>110111001011</t>
  </si>
  <si>
    <t>110111000111</t>
  </si>
  <si>
    <t>110110111100</t>
  </si>
  <si>
    <t>110110111010</t>
  </si>
  <si>
    <t>110110111001</t>
  </si>
  <si>
    <t>110110110110</t>
  </si>
  <si>
    <t>110110110101</t>
  </si>
  <si>
    <t>110110110011</t>
  </si>
  <si>
    <t>110110101110</t>
  </si>
  <si>
    <t>110110101101</t>
  </si>
  <si>
    <t>110110101011</t>
  </si>
  <si>
    <t>110110100111</t>
  </si>
  <si>
    <t>110110011110</t>
  </si>
  <si>
    <t>110110011101</t>
  </si>
  <si>
    <t>110110011011</t>
  </si>
  <si>
    <t>110110010111</t>
  </si>
  <si>
    <t>110110001111</t>
  </si>
  <si>
    <t>110101111100</t>
  </si>
  <si>
    <t>110101111010</t>
  </si>
  <si>
    <t>110101111001</t>
  </si>
  <si>
    <t>110101110110</t>
  </si>
  <si>
    <t>110101110101</t>
  </si>
  <si>
    <t>110101110011</t>
  </si>
  <si>
    <t>110101101110</t>
  </si>
  <si>
    <t>110101101101</t>
  </si>
  <si>
    <t>110101101011</t>
  </si>
  <si>
    <t>110101100111</t>
  </si>
  <si>
    <t>110101011110</t>
  </si>
  <si>
    <t>110101011101</t>
  </si>
  <si>
    <t>110101011011</t>
  </si>
  <si>
    <t>110101010111</t>
  </si>
  <si>
    <t>110101001111</t>
  </si>
  <si>
    <t>110100111110</t>
  </si>
  <si>
    <t>110100111101</t>
  </si>
  <si>
    <t>110100111011</t>
  </si>
  <si>
    <t>110100110111</t>
  </si>
  <si>
    <t>110100101111</t>
  </si>
  <si>
    <t>110100011111</t>
  </si>
  <si>
    <t>110011111100</t>
  </si>
  <si>
    <t>110011111010</t>
  </si>
  <si>
    <t>110011111001</t>
  </si>
  <si>
    <t>110011110110</t>
  </si>
  <si>
    <t>110011110101</t>
  </si>
  <si>
    <t>110011110011</t>
  </si>
  <si>
    <t>110011101110</t>
  </si>
  <si>
    <t>110011101101</t>
  </si>
  <si>
    <t>110011101011</t>
  </si>
  <si>
    <t>110011100111</t>
  </si>
  <si>
    <t>110011011110</t>
  </si>
  <si>
    <t>110011011101</t>
  </si>
  <si>
    <t>110011011011</t>
  </si>
  <si>
    <t>110011010111</t>
  </si>
  <si>
    <t>110011001111</t>
  </si>
  <si>
    <t>110010111110</t>
  </si>
  <si>
    <t>110010111101</t>
  </si>
  <si>
    <t>110010111011</t>
  </si>
  <si>
    <t>110010110111</t>
  </si>
  <si>
    <t>110010101111</t>
  </si>
  <si>
    <t>110010011111</t>
  </si>
  <si>
    <t>110001111110</t>
  </si>
  <si>
    <t>110001111101</t>
  </si>
  <si>
    <t>110001111011</t>
  </si>
  <si>
    <t>110001110111</t>
  </si>
  <si>
    <t>110001101111</t>
  </si>
  <si>
    <t>110001011111</t>
  </si>
  <si>
    <t>110000111111</t>
  </si>
  <si>
    <t>101111111000</t>
  </si>
  <si>
    <t>101111110100</t>
  </si>
  <si>
    <t>101111110010</t>
  </si>
  <si>
    <t>101111110001</t>
  </si>
  <si>
    <t>101111101100</t>
  </si>
  <si>
    <t>101111101010</t>
  </si>
  <si>
    <t>101111101001</t>
  </si>
  <si>
    <t>101111100110</t>
  </si>
  <si>
    <t>101111100101</t>
  </si>
  <si>
    <t>101111100011</t>
  </si>
  <si>
    <t>101111011100</t>
  </si>
  <si>
    <t>101111011010</t>
  </si>
  <si>
    <t>101111011001</t>
  </si>
  <si>
    <t>101111010110</t>
  </si>
  <si>
    <t>101111010101</t>
  </si>
  <si>
    <t>101111010011</t>
  </si>
  <si>
    <t>101111001110</t>
  </si>
  <si>
    <t>101111001101</t>
  </si>
  <si>
    <t>101111001011</t>
  </si>
  <si>
    <t>101111000111</t>
  </si>
  <si>
    <t>101110111100</t>
  </si>
  <si>
    <t>101110111010</t>
  </si>
  <si>
    <t>101110111001</t>
  </si>
  <si>
    <t>101110110110</t>
  </si>
  <si>
    <t>101110110101</t>
  </si>
  <si>
    <t>101110110011</t>
  </si>
  <si>
    <t>101110101110</t>
  </si>
  <si>
    <t>101110101101</t>
  </si>
  <si>
    <t>101110101011</t>
  </si>
  <si>
    <t>101110100111</t>
  </si>
  <si>
    <t>101110011110</t>
  </si>
  <si>
    <t>101110011101</t>
  </si>
  <si>
    <t>101110011011</t>
  </si>
  <si>
    <t>101110010111</t>
  </si>
  <si>
    <t>101110001111</t>
  </si>
  <si>
    <t>101101111100</t>
  </si>
  <si>
    <t>101101111010</t>
  </si>
  <si>
    <t>101101111001</t>
  </si>
  <si>
    <t>101101110110</t>
  </si>
  <si>
    <t>101101110101</t>
  </si>
  <si>
    <t>101101110011</t>
  </si>
  <si>
    <t>101101101110</t>
  </si>
  <si>
    <t>101101101101</t>
  </si>
  <si>
    <t>101101101011</t>
  </si>
  <si>
    <t>101101100111</t>
  </si>
  <si>
    <t>101101011110</t>
  </si>
  <si>
    <t>101101011101</t>
  </si>
  <si>
    <t>101101011011</t>
  </si>
  <si>
    <t>101101010111</t>
  </si>
  <si>
    <t>101101001111</t>
  </si>
  <si>
    <t>101100111110</t>
  </si>
  <si>
    <t>101100111101</t>
  </si>
  <si>
    <t>101100111011</t>
  </si>
  <si>
    <t>101100110111</t>
  </si>
  <si>
    <t>101100101111</t>
  </si>
  <si>
    <t>101100011111</t>
  </si>
  <si>
    <t>101011111100</t>
  </si>
  <si>
    <t>101011111010</t>
  </si>
  <si>
    <t>101011111001</t>
  </si>
  <si>
    <t>101011110110</t>
  </si>
  <si>
    <t>101011110101</t>
  </si>
  <si>
    <t>101011110011</t>
  </si>
  <si>
    <t>101011101110</t>
  </si>
  <si>
    <t>101011101101</t>
  </si>
  <si>
    <t>101011101011</t>
  </si>
  <si>
    <t>101011100111</t>
  </si>
  <si>
    <t>101011011110</t>
  </si>
  <si>
    <t>101011011101</t>
  </si>
  <si>
    <t>101011011011</t>
  </si>
  <si>
    <t>101011010111</t>
  </si>
  <si>
    <t>101011001111</t>
  </si>
  <si>
    <t>101010111110</t>
  </si>
  <si>
    <t>101010111101</t>
  </si>
  <si>
    <t>101010111011</t>
  </si>
  <si>
    <t>101010110111</t>
  </si>
  <si>
    <t>101010101111</t>
  </si>
  <si>
    <t>101010011111</t>
  </si>
  <si>
    <t>101001111110</t>
  </si>
  <si>
    <t>101001111101</t>
  </si>
  <si>
    <t>101001111011</t>
  </si>
  <si>
    <t>101001110111</t>
  </si>
  <si>
    <t>101001101111</t>
  </si>
  <si>
    <t>101001011111</t>
  </si>
  <si>
    <t>101000111111</t>
  </si>
  <si>
    <t>100111111100</t>
  </si>
  <si>
    <t>100111111010</t>
  </si>
  <si>
    <t>100111111001</t>
  </si>
  <si>
    <t>100111110110</t>
  </si>
  <si>
    <t>100111110101</t>
  </si>
  <si>
    <t>100111110011</t>
  </si>
  <si>
    <t>100111101110</t>
  </si>
  <si>
    <t>100111101101</t>
  </si>
  <si>
    <t>100111101011</t>
  </si>
  <si>
    <t>100111100111</t>
  </si>
  <si>
    <t>100111011110</t>
  </si>
  <si>
    <t>100111011101</t>
  </si>
  <si>
    <t>100111011011</t>
  </si>
  <si>
    <t>100111010111</t>
  </si>
  <si>
    <t>100111001111</t>
  </si>
  <si>
    <t>100110111110</t>
  </si>
  <si>
    <t>100110111101</t>
  </si>
  <si>
    <t>100110111011</t>
  </si>
  <si>
    <t>100110110111</t>
  </si>
  <si>
    <t>100110101111</t>
  </si>
  <si>
    <t>100110011111</t>
  </si>
  <si>
    <t>100101111110</t>
  </si>
  <si>
    <t>100101111101</t>
  </si>
  <si>
    <t>100101111011</t>
  </si>
  <si>
    <t>100101110111</t>
  </si>
  <si>
    <t>100101101111</t>
  </si>
  <si>
    <t>100101011111</t>
  </si>
  <si>
    <t>100100111111</t>
  </si>
  <si>
    <t>100011111110</t>
  </si>
  <si>
    <t>100011111101</t>
  </si>
  <si>
    <t>100011111011</t>
  </si>
  <si>
    <t>100011110111</t>
  </si>
  <si>
    <t>100011101111</t>
  </si>
  <si>
    <t>100011011111</t>
  </si>
  <si>
    <t>100010111111</t>
  </si>
  <si>
    <t>100001111111</t>
  </si>
  <si>
    <t>011111111000</t>
  </si>
  <si>
    <t>011111110100</t>
  </si>
  <si>
    <t>011111110010</t>
  </si>
  <si>
    <t>011111110001</t>
  </si>
  <si>
    <t>011111101100</t>
  </si>
  <si>
    <t>011111101010</t>
  </si>
  <si>
    <t>011111101001</t>
  </si>
  <si>
    <t>011111100110</t>
  </si>
  <si>
    <t>011111100101</t>
  </si>
  <si>
    <t>011111100011</t>
  </si>
  <si>
    <t>011111011100</t>
  </si>
  <si>
    <t>011111011010</t>
  </si>
  <si>
    <t>011111011001</t>
  </si>
  <si>
    <t>011111010110</t>
  </si>
  <si>
    <t>011111010101</t>
  </si>
  <si>
    <t>011111010011</t>
  </si>
  <si>
    <t>011111001110</t>
  </si>
  <si>
    <t>011111001101</t>
  </si>
  <si>
    <t>011111001011</t>
  </si>
  <si>
    <t>011111000111</t>
  </si>
  <si>
    <t>011110111100</t>
  </si>
  <si>
    <t>011110111010</t>
  </si>
  <si>
    <t>011110111001</t>
  </si>
  <si>
    <t>011110110110</t>
  </si>
  <si>
    <t>011110110101</t>
  </si>
  <si>
    <t>011110110011</t>
  </si>
  <si>
    <t>011110101110</t>
  </si>
  <si>
    <t>011110101101</t>
  </si>
  <si>
    <t>011110101011</t>
  </si>
  <si>
    <t>011110100111</t>
  </si>
  <si>
    <t>011110011110</t>
  </si>
  <si>
    <t>011110011101</t>
  </si>
  <si>
    <t>011110011011</t>
  </si>
  <si>
    <t>011110010111</t>
  </si>
  <si>
    <t>011110001111</t>
  </si>
  <si>
    <t>011101111100</t>
  </si>
  <si>
    <t>011101111010</t>
  </si>
  <si>
    <t>011101111001</t>
  </si>
  <si>
    <t>011101110110</t>
  </si>
  <si>
    <t>011101110101</t>
  </si>
  <si>
    <t>011101110011</t>
  </si>
  <si>
    <t>011101101110</t>
  </si>
  <si>
    <t>011101101101</t>
  </si>
  <si>
    <t>011101101011</t>
  </si>
  <si>
    <t>011101100111</t>
  </si>
  <si>
    <t>011101011110</t>
  </si>
  <si>
    <t>011101011101</t>
  </si>
  <si>
    <t>011101011011</t>
  </si>
  <si>
    <t>011101010111</t>
  </si>
  <si>
    <t>011101001111</t>
  </si>
  <si>
    <t>011100111110</t>
  </si>
  <si>
    <t>011100111101</t>
  </si>
  <si>
    <t>011100111011</t>
  </si>
  <si>
    <t>011100110111</t>
  </si>
  <si>
    <t>011100101111</t>
  </si>
  <si>
    <t>011100011111</t>
  </si>
  <si>
    <t>011011111100</t>
  </si>
  <si>
    <t>011011111010</t>
  </si>
  <si>
    <t>011011111001</t>
  </si>
  <si>
    <t>011011110110</t>
  </si>
  <si>
    <t>011011110101</t>
  </si>
  <si>
    <t>011011110011</t>
  </si>
  <si>
    <t>011011101110</t>
  </si>
  <si>
    <t>011011101101</t>
  </si>
  <si>
    <t>011011101011</t>
  </si>
  <si>
    <t>011011100111</t>
  </si>
  <si>
    <t>011011011110</t>
  </si>
  <si>
    <t>011011011101</t>
  </si>
  <si>
    <t>011011011011</t>
  </si>
  <si>
    <t>011011010111</t>
  </si>
  <si>
    <t>011011001111</t>
  </si>
  <si>
    <t>011010111110</t>
  </si>
  <si>
    <t>011010111101</t>
  </si>
  <si>
    <t>011010111011</t>
  </si>
  <si>
    <t>011010110111</t>
  </si>
  <si>
    <t>011010101111</t>
  </si>
  <si>
    <t>011010011111</t>
  </si>
  <si>
    <t>011001111110</t>
  </si>
  <si>
    <t>011001111101</t>
  </si>
  <si>
    <t>011001111011</t>
  </si>
  <si>
    <t>011001110111</t>
  </si>
  <si>
    <t>011001101111</t>
  </si>
  <si>
    <t>011001011111</t>
  </si>
  <si>
    <t>011000111111</t>
  </si>
  <si>
    <t>010111111100</t>
  </si>
  <si>
    <t>010111111010</t>
  </si>
  <si>
    <t>010111111001</t>
  </si>
  <si>
    <t>010111110110</t>
  </si>
  <si>
    <t>010111110101</t>
  </si>
  <si>
    <t>010111110011</t>
  </si>
  <si>
    <t>010111101110</t>
  </si>
  <si>
    <t>010111101101</t>
  </si>
  <si>
    <t>010111101011</t>
  </si>
  <si>
    <t>010111100111</t>
  </si>
  <si>
    <t>010111011110</t>
  </si>
  <si>
    <t>010111011101</t>
  </si>
  <si>
    <t>010111011011</t>
  </si>
  <si>
    <t>010111010111</t>
  </si>
  <si>
    <t>010111001111</t>
  </si>
  <si>
    <t>010110111110</t>
  </si>
  <si>
    <t>010110111101</t>
  </si>
  <si>
    <t>010110111011</t>
  </si>
  <si>
    <t>010110110111</t>
  </si>
  <si>
    <t>010110101111</t>
  </si>
  <si>
    <t>010110011111</t>
  </si>
  <si>
    <t>010101111110</t>
  </si>
  <si>
    <t>010101111101</t>
  </si>
  <si>
    <t>010101111011</t>
  </si>
  <si>
    <t>010101110111</t>
  </si>
  <si>
    <t>010101101111</t>
  </si>
  <si>
    <t>010101011111</t>
  </si>
  <si>
    <t>010100111111</t>
  </si>
  <si>
    <t>010011111110</t>
  </si>
  <si>
    <t>010011111101</t>
  </si>
  <si>
    <t>010011111011</t>
  </si>
  <si>
    <t>010011110111</t>
  </si>
  <si>
    <t>010011101111</t>
  </si>
  <si>
    <t>010011011111</t>
  </si>
  <si>
    <t>010010111111</t>
  </si>
  <si>
    <t>010001111111</t>
  </si>
  <si>
    <t>001111111100</t>
  </si>
  <si>
    <t>001111111010</t>
  </si>
  <si>
    <t>001111111001</t>
  </si>
  <si>
    <t>001111110110</t>
  </si>
  <si>
    <t>001111110101</t>
  </si>
  <si>
    <t>001111110011</t>
  </si>
  <si>
    <t>001111101110</t>
  </si>
  <si>
    <t>001111101101</t>
  </si>
  <si>
    <t>001111101011</t>
  </si>
  <si>
    <t>001111100111</t>
  </si>
  <si>
    <t>001111011110</t>
  </si>
  <si>
    <t>001111011101</t>
  </si>
  <si>
    <t>001111011011</t>
  </si>
  <si>
    <t>001111010111</t>
  </si>
  <si>
    <t>001111001111</t>
  </si>
  <si>
    <t>001110111110</t>
  </si>
  <si>
    <t>001110111101</t>
  </si>
  <si>
    <t>001110111011</t>
  </si>
  <si>
    <t>001110110111</t>
  </si>
  <si>
    <t>001110101111</t>
  </si>
  <si>
    <t>001110011111</t>
  </si>
  <si>
    <t>001101111110</t>
  </si>
  <si>
    <t>001101111101</t>
  </si>
  <si>
    <t>001101111011</t>
  </si>
  <si>
    <t>001101110111</t>
  </si>
  <si>
    <t>001101101111</t>
  </si>
  <si>
    <t>001101011111</t>
  </si>
  <si>
    <t>001100111111</t>
  </si>
  <si>
    <t>001011111110</t>
  </si>
  <si>
    <t>001011111101</t>
  </si>
  <si>
    <t>001011111011</t>
  </si>
  <si>
    <t>001011110111</t>
  </si>
  <si>
    <t>001011101111</t>
  </si>
  <si>
    <t>001011011111</t>
  </si>
  <si>
    <t>001010111111</t>
  </si>
  <si>
    <t>001001111111</t>
  </si>
  <si>
    <t>000111111110</t>
  </si>
  <si>
    <t>000111111101</t>
  </si>
  <si>
    <t>000111111011</t>
  </si>
  <si>
    <t>000111110111</t>
  </si>
  <si>
    <t>000111101111</t>
  </si>
  <si>
    <t>000111011111</t>
  </si>
  <si>
    <t>000110111111</t>
  </si>
  <si>
    <t>000101111111</t>
  </si>
  <si>
    <t>000011111111</t>
  </si>
  <si>
    <t>Zuid-Afrika</t>
  </si>
  <si>
    <t>Tijd</t>
  </si>
  <si>
    <t>Stad</t>
  </si>
  <si>
    <t>Toronto</t>
  </si>
  <si>
    <t>Los Angeles</t>
  </si>
  <si>
    <t>San Francisco</t>
  </si>
  <si>
    <t>Haïti</t>
  </si>
  <si>
    <t>Schotland</t>
  </si>
  <si>
    <t>New York</t>
  </si>
  <si>
    <t>Boston</t>
  </si>
  <si>
    <t>Vancouver</t>
  </si>
  <si>
    <t>Houston</t>
  </si>
  <si>
    <t>Dallas</t>
  </si>
  <si>
    <t>Philadelphia</t>
  </si>
  <si>
    <t>Ivoorkust</t>
  </si>
  <si>
    <t>Monterrey</t>
  </si>
  <si>
    <t>Atlanta</t>
  </si>
  <si>
    <t>Kaapverdië</t>
  </si>
  <si>
    <t>Seattle</t>
  </si>
  <si>
    <t>Egypte</t>
  </si>
  <si>
    <t>Nieuw-Zeeland</t>
  </si>
  <si>
    <t>Miami</t>
  </si>
  <si>
    <t>Saoedi-Arabië</t>
  </si>
  <si>
    <t>Noorwegen</t>
  </si>
  <si>
    <t>Kansas City</t>
  </si>
  <si>
    <t>Algerije</t>
  </si>
  <si>
    <t>Oostenrijk</t>
  </si>
  <si>
    <t>Jordanië</t>
  </si>
  <si>
    <t>Oezbekistan</t>
  </si>
  <si>
    <t>ZESTIENDE FINALES</t>
  </si>
  <si>
    <t>2A</t>
  </si>
  <si>
    <t>1E</t>
  </si>
  <si>
    <t>U#</t>
  </si>
  <si>
    <t>T#</t>
  </si>
  <si>
    <t>2B</t>
  </si>
  <si>
    <t>1B</t>
  </si>
  <si>
    <t>1F</t>
  </si>
  <si>
    <t>2C</t>
  </si>
  <si>
    <t>1C</t>
  </si>
  <si>
    <t>Zo</t>
  </si>
  <si>
    <t>Ma</t>
  </si>
  <si>
    <t>Di</t>
  </si>
  <si>
    <t>2F</t>
  </si>
  <si>
    <t>1I</t>
  </si>
  <si>
    <t>2E</t>
  </si>
  <si>
    <t>2I</t>
  </si>
  <si>
    <t>Wo</t>
  </si>
  <si>
    <t>1A</t>
  </si>
  <si>
    <t>1L</t>
  </si>
  <si>
    <t>Do</t>
  </si>
  <si>
    <t>1D</t>
  </si>
  <si>
    <t>1G</t>
  </si>
  <si>
    <t>Vr</t>
  </si>
  <si>
    <t>Za</t>
  </si>
  <si>
    <t>2K</t>
  </si>
  <si>
    <t>2G</t>
  </si>
  <si>
    <t>2L</t>
  </si>
  <si>
    <t>1H</t>
  </si>
  <si>
    <t>2J</t>
  </si>
  <si>
    <t>1J</t>
  </si>
  <si>
    <t>2H</t>
  </si>
  <si>
    <t>1K</t>
  </si>
  <si>
    <t>3 ABCDF</t>
  </si>
  <si>
    <t>3 CDFGH</t>
  </si>
  <si>
    <t>3 CEFHI</t>
  </si>
  <si>
    <t>3 EHIJK</t>
  </si>
  <si>
    <t>3 BEFIJ</t>
  </si>
  <si>
    <t>3 AEHIJ</t>
  </si>
  <si>
    <t>3 EFGIJ</t>
  </si>
  <si>
    <t>3 DEIJL</t>
  </si>
  <si>
    <t>2D</t>
  </si>
  <si>
    <t>Dag</t>
  </si>
  <si>
    <t>TROOSTFINALE</t>
  </si>
  <si>
    <t>V101</t>
  </si>
  <si>
    <t>V102</t>
  </si>
  <si>
    <t>W101</t>
  </si>
  <si>
    <t>W102</t>
  </si>
  <si>
    <t>W97</t>
  </si>
  <si>
    <t>W98</t>
  </si>
  <si>
    <t>W99</t>
  </si>
  <si>
    <t>W100</t>
  </si>
  <si>
    <t>W89</t>
  </si>
  <si>
    <t>W93</t>
  </si>
  <si>
    <t>W91</t>
  </si>
  <si>
    <t>W95</t>
  </si>
  <si>
    <t>W90</t>
  </si>
  <si>
    <t>W92</t>
  </si>
  <si>
    <t>W94</t>
  </si>
  <si>
    <t>W96</t>
  </si>
  <si>
    <t>W74</t>
  </si>
  <si>
    <t>W77</t>
  </si>
  <si>
    <t>W73</t>
  </si>
  <si>
    <t>W75</t>
  </si>
  <si>
    <t>W76</t>
  </si>
  <si>
    <t>W78</t>
  </si>
  <si>
    <t>W79</t>
  </si>
  <si>
    <t>W80</t>
  </si>
  <si>
    <t>W83</t>
  </si>
  <si>
    <t>W84</t>
  </si>
  <si>
    <t>W81</t>
  </si>
  <si>
    <t>W82</t>
  </si>
  <si>
    <t>W86</t>
  </si>
  <si>
    <t>W88</t>
  </si>
  <si>
    <t>W85</t>
  </si>
  <si>
    <t>W87</t>
  </si>
  <si>
    <t>POULEWEDSTRIJDEN</t>
  </si>
  <si>
    <t>POULESTANDEN</t>
  </si>
  <si>
    <t>EXTRA VOORSPELLINGEN</t>
  </si>
  <si>
    <t>BESTE NUMMERS 3</t>
  </si>
  <si>
    <t>P1</t>
  </si>
  <si>
    <t>P2</t>
  </si>
  <si>
    <t>P3</t>
  </si>
  <si>
    <t>P4</t>
  </si>
  <si>
    <t>P5</t>
  </si>
  <si>
    <t>Per goed voorspelde zestiende finalist</t>
  </si>
  <si>
    <t>PTOT</t>
  </si>
  <si>
    <r>
      <t>*</t>
    </r>
    <r>
      <rPr>
        <b/>
        <i/>
        <sz val="9"/>
        <color theme="3" tint="-0.249977111117893"/>
        <rFont val="Century Gothic"/>
        <family val="2"/>
      </rPr>
      <t xml:space="preserve"> </t>
    </r>
    <r>
      <rPr>
        <i/>
        <sz val="9"/>
        <color theme="3" tint="-0.249977111117893"/>
        <rFont val="Century Gothic"/>
        <family val="2"/>
      </rPr>
      <t>exclusief strafschoppen in strafschoppenseries</t>
    </r>
  </si>
  <si>
    <t>PX</t>
  </si>
  <si>
    <t>PW</t>
  </si>
  <si>
    <t>PUNTENTOTAAL</t>
  </si>
  <si>
    <t>PUNTEN</t>
  </si>
  <si>
    <r>
      <t>Klik op '</t>
    </r>
    <r>
      <rPr>
        <b/>
        <sz val="10"/>
        <color theme="3" tint="-0.249977111117893"/>
        <rFont val="Arial"/>
        <family val="2"/>
      </rPr>
      <t xml:space="preserve">voetbalpoule invullen' </t>
    </r>
    <r>
      <rPr>
        <sz val="10"/>
        <color theme="3" tint="-0.249977111117893"/>
        <rFont val="Arial"/>
        <family val="2"/>
      </rPr>
      <t>(zie rechts) om je voorspellingen in te geven. Let hier bij op dat enkel de</t>
    </r>
    <r>
      <rPr>
        <b/>
        <sz val="10"/>
        <color theme="3" tint="-0.249977111117893"/>
        <rFont val="Arial"/>
        <family val="2"/>
      </rPr>
      <t xml:space="preserve"> lichtblauwe cellen</t>
    </r>
    <r>
      <rPr>
        <sz val="10"/>
        <color theme="3" tint="-0.249977111117893"/>
        <rFont val="Arial"/>
        <family val="2"/>
      </rPr>
      <t xml:space="preserve"> bedoeld zijn om in te vullen. Na het invullen van de uitslagen in de groepswedstrijden, dien je de landen in te geven die volgens jou doorgaan naar de knock-out fase. Je kunt eenvoudig zien hoe de stand in de poule wordt na de voorspelde uitslagen. De landen die doorgaan, kun je invullen aan de linkerkant van het scherm onder de groepsindelingen. Ze verschijnen dan automatisch op de juiste plaats in het schema waar je vervolgens de uitslagen kunt invullen.</t>
    </r>
  </si>
  <si>
    <t>Voor elke finaleronde geldt: uitslag invullen, winnaar bepalen en in de oranje cellen invullen en vervolgens weer uitslag invullen enzovoorts. Let op dat in het geval van een gelijkspel (de stand na 90 minuten), je apart moet aangeven welk land na verlenging dan wel strafschoppen wint. Dit kan door het land in te vullen in cel waar "VUL IN" verschijnt.</t>
  </si>
  <si>
    <r>
      <t xml:space="preserve">Omdat er nu meer wedstrijden zijn dan in voorgaande edities, kunnen er in totaal </t>
    </r>
    <r>
      <rPr>
        <b/>
        <sz val="10"/>
        <color theme="3" tint="-0.249977111117893"/>
        <rFont val="Arial"/>
        <family val="2"/>
      </rPr>
      <t>2.000 punten</t>
    </r>
    <r>
      <rPr>
        <sz val="10"/>
        <color theme="3" tint="-0.249977111117893"/>
        <rFont val="Arial"/>
        <family val="2"/>
      </rPr>
      <t xml:space="preserve"> gescoord worden, waarvan </t>
    </r>
    <r>
      <rPr>
        <b/>
        <sz val="10"/>
        <color theme="3" tint="-0.249977111117893"/>
        <rFont val="Arial"/>
        <family val="2"/>
      </rPr>
      <t>648</t>
    </r>
    <r>
      <rPr>
        <sz val="10"/>
        <color theme="3" tint="-0.249977111117893"/>
        <rFont val="Arial"/>
        <family val="2"/>
      </rPr>
      <t xml:space="preserve"> </t>
    </r>
    <r>
      <rPr>
        <b/>
        <sz val="10"/>
        <color theme="3" tint="-0.249977111117893"/>
        <rFont val="Arial"/>
        <family val="2"/>
      </rPr>
      <t xml:space="preserve">punten </t>
    </r>
    <r>
      <rPr>
        <sz val="10"/>
        <color theme="3" tint="-0.249977111117893"/>
        <rFont val="Arial"/>
        <family val="2"/>
      </rPr>
      <t xml:space="preserve">bij de groepswedstrijden, </t>
    </r>
    <r>
      <rPr>
        <b/>
        <sz val="10"/>
        <color theme="3" tint="-0.249977111117893"/>
        <rFont val="Arial"/>
        <family val="2"/>
      </rPr>
      <t xml:space="preserve">1.156 punten </t>
    </r>
    <r>
      <rPr>
        <sz val="10"/>
        <color theme="3" tint="-0.249977111117893"/>
        <rFont val="Arial"/>
        <family val="2"/>
      </rPr>
      <t xml:space="preserve">in de knock-out fase en </t>
    </r>
    <r>
      <rPr>
        <b/>
        <sz val="10"/>
        <color theme="3" tint="-0.249977111117893"/>
        <rFont val="Arial"/>
        <family val="2"/>
      </rPr>
      <t xml:space="preserve">196 punten </t>
    </r>
    <r>
      <rPr>
        <sz val="10"/>
        <color theme="3" tint="-0.249977111117893"/>
        <rFont val="Arial"/>
        <family val="2"/>
      </rPr>
      <t xml:space="preserve">aan de hand van extra prognoses. De puntentelling is als volgt. Voor alle wedstrijden geldt dat voor het goed voorspellen van de winnaar of van het gelijke spel </t>
    </r>
    <r>
      <rPr>
        <b/>
        <sz val="10"/>
        <color theme="3" tint="-0.249977111117893"/>
        <rFont val="Arial"/>
        <family val="2"/>
      </rPr>
      <t xml:space="preserve">5 punten </t>
    </r>
    <r>
      <rPr>
        <sz val="10"/>
        <color theme="3" tint="-0.249977111117893"/>
        <rFont val="Arial"/>
        <family val="2"/>
      </rPr>
      <t xml:space="preserve">te verdienen zijn. Voor het goed voorspellen van het aantal doelpunten per land per wedstrijd kunnen </t>
    </r>
    <r>
      <rPr>
        <b/>
        <sz val="10"/>
        <color theme="3" tint="-0.249977111117893"/>
        <rFont val="Arial"/>
        <family val="2"/>
      </rPr>
      <t xml:space="preserve">2 punten </t>
    </r>
    <r>
      <rPr>
        <sz val="10"/>
        <color theme="3" tint="-0.249977111117893"/>
        <rFont val="Arial"/>
        <family val="2"/>
      </rPr>
      <t xml:space="preserve">gescoord worden. Tijdens de groepswedstrijden kunnen dus maximaal </t>
    </r>
    <r>
      <rPr>
        <b/>
        <sz val="10"/>
        <color theme="3" tint="-0.249977111117893"/>
        <rFont val="Arial"/>
        <family val="2"/>
      </rPr>
      <t xml:space="preserve">9 punten </t>
    </r>
    <r>
      <rPr>
        <sz val="10"/>
        <color theme="3" tint="-0.249977111117893"/>
        <rFont val="Arial"/>
        <family val="2"/>
      </rPr>
      <t>verdiend worden. De stand na een speelduur van 90 minuten is bepalend voor de uitslag.</t>
    </r>
  </si>
  <si>
    <t>Willem voorspelt 3-1 bij de wedstrijd Brazilië-Marokko. De uitslag wordt 3-0. Hij krijgt nu 5 punten voor het goed voorspellen van de winnaar (Brazilië) en 2 punten voor het goed inschatten van het aantal doelpunten van één van de twee landen (3). In totaal heeft hij dus 7 punten gescoord. Zou hij 3-0 hebben voorspeld, dan scoorde hij het maximaal aantal punten van 9. Zou de uitslag 1-3 zijn geworden in het voordeel van Marokko, dan zou hij geen punten hebben gekregen.</t>
  </si>
  <si>
    <r>
      <t xml:space="preserve">In de ronden na de groepswedstrijden kunnen </t>
    </r>
    <r>
      <rPr>
        <b/>
        <sz val="10"/>
        <color theme="3" tint="-0.249977111117893"/>
        <rFont val="Arial"/>
        <family val="2"/>
      </rPr>
      <t xml:space="preserve">ook </t>
    </r>
    <r>
      <rPr>
        <sz val="10"/>
        <color theme="3" tint="-0.249977111117893"/>
        <rFont val="Arial"/>
        <family val="2"/>
      </rPr>
      <t xml:space="preserve">punten gescoord worden voor het goed voorspellen van de teams die in deze ronden uitkomen. Het gaat hier om de zestiende finales tot en met de finale. Per goed voorspelde zestiende finalist 4 punten gescoord worden, per goed voorspelde achtste finalist kunnen 8 punten, per goed voorspelde kwartfinalist 16 punten, per goed voorspelde halve-finalist 32 punten en per (troost)finalist 64 punten. Heb je tenslotte goed voorspeld welk land wereldkampioen wordt, dan staan hier </t>
    </r>
    <r>
      <rPr>
        <b/>
        <sz val="10"/>
        <color theme="3" tint="-0.249977111117893"/>
        <rFont val="Arial"/>
        <family val="2"/>
      </rPr>
      <t>100 punten</t>
    </r>
    <r>
      <rPr>
        <sz val="10"/>
        <color theme="3" tint="-0.249977111117893"/>
        <rFont val="Arial"/>
        <family val="2"/>
      </rPr>
      <t xml:space="preserve"> tegenover.</t>
    </r>
  </si>
  <si>
    <t>Uit de voorspellingen van de groepswedstrijden wordt het afvalschema bepaald. Aan de rechterkant van de in te vullen voorspellingen van de groepswedstrijden kun je de consequenties van deze uitslagen voor de stand in de groepen zien. Uiteindelijk beslis je zelf of je de nummers 1 en 2 uit deze berekende standen overneemt of dat je de kwartfinalisten zelf bepaalt. Een land mag echter niet vaker dan 1 keer voorkomen!</t>
  </si>
  <si>
    <t>Vanaf de zestiende finales gaat de knock-out fase in volgens een vastgesteld schema. Zo speelt op 28 juni de nummer 2 uit groep A (aangeduid met 2A) tegen de nummer 2 uit groep B (2B). De volgorde zoals deze is vermeld op het wedstrijdschema staat vast. Met andere woorden de uitslag van de wedstrijd 2A-2B moet dus in deze volgorde worden ingevuld en niet andersom!</t>
  </si>
  <si>
    <r>
      <t xml:space="preserve">Ingrid voorspelt dat de kwartfinalewedstrijd (2A-2B) Zuid-Korea - Canada eindigt in 3-1. Nu blijkt dat de werkelijke wedstrijd wordt gespeeld tussen Mexico (2A) en Zwitserland (2B) met als uitslag 1-3 in het voordeel van Zwitserland. Ingrid krijgt in dit geval dus </t>
    </r>
    <r>
      <rPr>
        <u/>
        <sz val="9"/>
        <color theme="3" tint="-0.249977111117893"/>
        <rFont val="Arial"/>
        <family val="2"/>
      </rPr>
      <t>geen</t>
    </r>
    <r>
      <rPr>
        <sz val="9"/>
        <color theme="3" tint="-0.249977111117893"/>
        <rFont val="Arial"/>
        <family val="2"/>
      </rPr>
      <t xml:space="preserve"> punten voor de uitslag. Ze krijgt alleen punten voor de zestiende finalisten als ze in de andere zestiende finale wel deze twee landen had staan. Had ze het helemaal goed voorspeld dan had ze 9+4+4=17 punten verdiend.</t>
    </r>
  </si>
  <si>
    <r>
      <t xml:space="preserve">Tenslotte zijn er nog extra punten te verdienen. Het enige dat je daarvoor moet doen, is het voorspellen van het totaal aantal doelpunten, het totaal aantal gele en rode kaarten. In tegenstelling tot wat eerder is gezegd, gelden hier </t>
    </r>
    <r>
      <rPr>
        <b/>
        <sz val="10"/>
        <color theme="3" tint="-0.249977111117893"/>
        <rFont val="Arial"/>
        <family val="2"/>
      </rPr>
      <t xml:space="preserve">alle </t>
    </r>
    <r>
      <rPr>
        <sz val="10"/>
        <color theme="3" tint="-0.249977111117893"/>
        <rFont val="Arial"/>
        <family val="2"/>
      </rPr>
      <t xml:space="preserve">doelpunten binnen de totale gespeelde tijd, dus inclusief eventuele verlengingen, wel exclusief strafschoppenseries. Met betrekking tot de kaarten geldt hetzelfde. Bij de voorspelling van het aantal doelpunten, gele en rode kaarten is er een maximaal aantal punten te verdienen. Dat is voor het aantal doelpunten </t>
    </r>
    <r>
      <rPr>
        <b/>
        <sz val="10"/>
        <color theme="3" tint="-0.249977111117893"/>
        <rFont val="Arial"/>
        <family val="2"/>
      </rPr>
      <t>100 punten</t>
    </r>
    <r>
      <rPr>
        <sz val="10"/>
        <color theme="3" tint="-0.249977111117893"/>
        <rFont val="Arial"/>
        <family val="2"/>
      </rPr>
      <t xml:space="preserve">, voor het aantal gele kaarten </t>
    </r>
    <r>
      <rPr>
        <b/>
        <sz val="10"/>
        <color theme="3" tint="-0.249977111117893"/>
        <rFont val="Arial"/>
        <family val="2"/>
      </rPr>
      <t>80 punten</t>
    </r>
    <r>
      <rPr>
        <sz val="10"/>
        <color theme="3" tint="-0.249977111117893"/>
        <rFont val="Arial"/>
        <family val="2"/>
      </rPr>
      <t xml:space="preserve"> en voor het aantal rode (of 'gelb-rote' kaarten) </t>
    </r>
    <r>
      <rPr>
        <b/>
        <sz val="10"/>
        <color theme="3" tint="-0.249977111117893"/>
        <rFont val="Arial"/>
        <family val="2"/>
      </rPr>
      <t>16 punten</t>
    </r>
    <r>
      <rPr>
        <sz val="10"/>
        <color theme="3" tint="-0.249977111117893"/>
        <rFont val="Arial"/>
        <family val="2"/>
      </rPr>
      <t>. Hoe verder je met je voorspelling van de werkelijkheid afzit, des te minder punten je krijgt met een minimum van 0. Negatief scoren is hier dus niet mogelijk.</t>
    </r>
  </si>
  <si>
    <t xml:space="preserve">Bram voorspelt 200 doelpunten; het werkelijke aantal bedraagt 180. Hij krijgt voor deze voorspelling 100-(200-180) = 80 punten. Maaike heeft gegokt op 40 rode kaarten. In werkelijkheid trekken de scheidsrechters slechts 10 keer rood. Ze ontvangt dan geen punten. </t>
  </si>
  <si>
    <t>KNOCK OUT FASE</t>
  </si>
  <si>
    <t>Groepsfase</t>
  </si>
  <si>
    <t>Knock-outfase</t>
  </si>
  <si>
    <t>UITSLAG</t>
  </si>
  <si>
    <t>Verliezer</t>
  </si>
  <si>
    <t>+</t>
  </si>
  <si>
    <t>WERKELIJK</t>
  </si>
  <si>
    <t>VOORSPELLING</t>
  </si>
  <si>
    <t>Ges</t>
  </si>
  <si>
    <t>Ing</t>
  </si>
  <si>
    <t>VOORSPELDE UITSLAGEN</t>
  </si>
  <si>
    <t>Europees Kampioen EURO 2024</t>
  </si>
  <si>
    <t>Wereld-kampioen WK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</si>
</sst>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00_-;_-&quot;€&quot;\ * #,##0.00\-;_-&quot;€&quot;\ * &quot;-&quot;??_-;_-@_-"/>
    <numFmt numFmtId="165" formatCode="_-* #,##0.00_-;_-* #,##0.00\-;_-* &quot;-&quot;??_-;_-@_-"/>
    <numFmt numFmtId="166" formatCode="d\ mmmm\ yyyy"/>
    <numFmt numFmtId="167" formatCode="d/mm/yy\ h:mm"/>
    <numFmt numFmtId="168" formatCode="_(* #,##0_);_(* \(#,##0\);_(* &quot;-&quot;??_);_(@_)"/>
    <numFmt numFmtId="169" formatCode="_-* #,##0_-;_-* #,##0\-;_-* &quot;-&quot;??_-;_-@_-"/>
    <numFmt numFmtId="170" formatCode="d\ mmmm\ "/>
  </numFmts>
  <fonts count="66" x14ac:knownFonts="1">
    <font>
      <sz val="10"/>
      <name val="Arial"/>
      <family val="2"/>
    </font>
    <font>
      <sz val="11"/>
      <color theme="1"/>
      <name val="Calibri"/>
      <family val="2"/>
      <scheme val="minor"/>
    </font>
    <font>
      <sz val="10"/>
      <name val="Arial"/>
      <family val="2"/>
    </font>
    <font>
      <b/>
      <i/>
      <sz val="22"/>
      <color indexed="17"/>
      <name val="Century Gothic"/>
      <family val="2"/>
    </font>
    <font>
      <u/>
      <sz val="10"/>
      <color indexed="12"/>
      <name val="Arial"/>
      <family val="2"/>
    </font>
    <font>
      <b/>
      <sz val="9"/>
      <color indexed="9"/>
      <name val="Arial"/>
      <family val="2"/>
    </font>
    <font>
      <sz val="8"/>
      <color indexed="9"/>
      <name val="Arial"/>
      <family val="2"/>
    </font>
    <font>
      <sz val="8"/>
      <color indexed="18"/>
      <name val="Arial"/>
      <family val="2"/>
    </font>
    <font>
      <sz val="9"/>
      <name val="Arial"/>
      <family val="2"/>
    </font>
    <font>
      <b/>
      <sz val="7"/>
      <color indexed="53"/>
      <name val="Arial"/>
      <family val="2"/>
    </font>
    <font>
      <sz val="9"/>
      <color indexed="9"/>
      <name val="Arial"/>
      <family val="2"/>
    </font>
    <font>
      <sz val="10"/>
      <name val="Times New Roman"/>
      <family val="1"/>
    </font>
    <font>
      <b/>
      <sz val="9"/>
      <color theme="6" tint="-0.499984740745262"/>
      <name val="Century Gothic"/>
      <family val="2"/>
    </font>
    <font>
      <b/>
      <sz val="9"/>
      <color theme="6" tint="-0.499984740745262"/>
      <name val="Arial"/>
      <family val="2"/>
    </font>
    <font>
      <b/>
      <sz val="9"/>
      <color theme="0"/>
      <name val="Calibri"/>
      <family val="2"/>
    </font>
    <font>
      <sz val="10"/>
      <color rgb="FF8D1B3D"/>
      <name val="Arial"/>
      <family val="2"/>
    </font>
    <font>
      <sz val="9"/>
      <color rgb="FF8D1B3D"/>
      <name val="Arial"/>
      <family val="2"/>
    </font>
    <font>
      <b/>
      <sz val="9"/>
      <color theme="0"/>
      <name val="Arial"/>
      <family val="2"/>
    </font>
    <font>
      <b/>
      <sz val="11"/>
      <color theme="3"/>
      <name val="Calibri"/>
      <family val="2"/>
      <scheme val="minor"/>
    </font>
    <font>
      <b/>
      <sz val="11"/>
      <color theme="0"/>
      <name val="Calibri"/>
      <family val="2"/>
      <scheme val="minor"/>
    </font>
    <font>
      <b/>
      <sz val="11"/>
      <color theme="1"/>
      <name val="Calibri"/>
      <family val="2"/>
      <scheme val="minor"/>
    </font>
    <font>
      <b/>
      <sz val="8"/>
      <color theme="3"/>
      <name val="Tahoma"/>
      <family val="2"/>
    </font>
    <font>
      <b/>
      <sz val="15"/>
      <color theme="3"/>
      <name val="Tahoma"/>
      <family val="2"/>
    </font>
    <font>
      <b/>
      <sz val="10"/>
      <name val="Arial"/>
      <family val="2"/>
    </font>
    <font>
      <sz val="10"/>
      <color theme="3"/>
      <name val="Arial"/>
      <family val="2"/>
    </font>
    <font>
      <sz val="9"/>
      <color theme="0"/>
      <name val="Calibri"/>
      <family val="2"/>
    </font>
    <font>
      <sz val="10"/>
      <color theme="3" tint="-0.249977111117893"/>
      <name val="Arial"/>
      <family val="2"/>
    </font>
    <font>
      <b/>
      <sz val="15"/>
      <color theme="3" tint="-0.249977111117893"/>
      <name val="Century Gothic"/>
      <family val="2"/>
    </font>
    <font>
      <b/>
      <sz val="10"/>
      <color theme="3" tint="-0.249977111117893"/>
      <name val="Arial"/>
      <family val="2"/>
    </font>
    <font>
      <b/>
      <u/>
      <sz val="10"/>
      <color theme="3" tint="-0.249977111117893"/>
      <name val="Arial"/>
      <family val="2"/>
    </font>
    <font>
      <b/>
      <sz val="12"/>
      <color theme="3" tint="-0.249977111117893"/>
      <name val="Arial"/>
      <family val="2"/>
    </font>
    <font>
      <i/>
      <u/>
      <sz val="9"/>
      <color theme="3" tint="-0.249977111117893"/>
      <name val="Arial"/>
      <family val="2"/>
    </font>
    <font>
      <sz val="9"/>
      <color theme="3" tint="-0.249977111117893"/>
      <name val="Arial"/>
      <family val="2"/>
    </font>
    <font>
      <u/>
      <sz val="9"/>
      <color theme="3" tint="-0.249977111117893"/>
      <name val="Arial"/>
      <family val="2"/>
    </font>
    <font>
      <b/>
      <i/>
      <sz val="10"/>
      <color theme="3" tint="-0.249977111117893"/>
      <name val="Arial"/>
      <family val="2"/>
    </font>
    <font>
      <b/>
      <sz val="9"/>
      <color theme="3" tint="-0.249977111117893"/>
      <name val="Arial"/>
      <family val="2"/>
    </font>
    <font>
      <b/>
      <sz val="8"/>
      <color theme="3" tint="-0.249977111117893"/>
      <name val="Century Gothic"/>
      <family val="2"/>
    </font>
    <font>
      <b/>
      <sz val="8"/>
      <color theme="3" tint="-0.249977111117893"/>
      <name val="Arial"/>
      <family val="2"/>
    </font>
    <font>
      <i/>
      <sz val="7"/>
      <color theme="3" tint="-0.249977111117893"/>
      <name val="Century Gothic"/>
      <family val="2"/>
    </font>
    <font>
      <b/>
      <sz val="11"/>
      <color rgb="FFFFFFFF"/>
      <name val="Calibri"/>
      <family val="2"/>
    </font>
    <font>
      <b/>
      <sz val="12"/>
      <name val="Calibri"/>
      <family val="2"/>
    </font>
    <font>
      <i/>
      <sz val="11"/>
      <color rgb="FFAAAAAA"/>
      <name val="Calibri"/>
      <family val="2"/>
    </font>
    <font>
      <i/>
      <sz val="11"/>
      <color rgb="FF2E7D32"/>
      <name val="Calibri"/>
      <family val="2"/>
    </font>
    <font>
      <i/>
      <sz val="11"/>
      <color rgb="FF666666"/>
      <name val="Calibri"/>
      <family val="2"/>
    </font>
    <font>
      <b/>
      <sz val="16"/>
      <color theme="3"/>
      <name val="Tahoma"/>
      <family val="2"/>
    </font>
    <font>
      <b/>
      <sz val="20"/>
      <color theme="3"/>
      <name val="Tahoma"/>
      <family val="2"/>
    </font>
    <font>
      <b/>
      <sz val="10"/>
      <color theme="0"/>
      <name val="Tahoma"/>
      <family val="2"/>
    </font>
    <font>
      <b/>
      <sz val="11"/>
      <color theme="4"/>
      <name val="Calibri"/>
      <family val="2"/>
      <scheme val="minor"/>
    </font>
    <font>
      <b/>
      <sz val="20"/>
      <color theme="4"/>
      <name val="Calibri"/>
      <family val="2"/>
      <scheme val="minor"/>
    </font>
    <font>
      <b/>
      <sz val="15"/>
      <color theme="4"/>
      <name val="Tahoma"/>
      <family val="2"/>
    </font>
    <font>
      <b/>
      <sz val="15"/>
      <color theme="3" tint="0.59999389629810485"/>
      <name val="Tahoma"/>
      <family val="2"/>
    </font>
    <font>
      <b/>
      <sz val="12"/>
      <color theme="3"/>
      <name val="Tahoma"/>
      <family val="2"/>
    </font>
    <font>
      <sz val="8"/>
      <name val="Arial"/>
      <family val="2"/>
    </font>
    <font>
      <sz val="9"/>
      <color theme="3" tint="-0.249977111117893"/>
      <name val="Century Gothic"/>
      <family val="2"/>
    </font>
    <font>
      <b/>
      <sz val="9"/>
      <color theme="3" tint="-0.249977111117893"/>
      <name val="Century Gothic"/>
      <family val="2"/>
    </font>
    <font>
      <i/>
      <sz val="9"/>
      <color theme="3" tint="-0.249977111117893"/>
      <name val="Century Gothic"/>
      <family val="2"/>
    </font>
    <font>
      <b/>
      <i/>
      <sz val="9"/>
      <color theme="3" tint="-0.249977111117893"/>
      <name val="Century Gothic"/>
      <family val="2"/>
    </font>
    <font>
      <b/>
      <sz val="20"/>
      <color theme="0"/>
      <name val="Calibri"/>
      <family val="2"/>
      <scheme val="minor"/>
    </font>
    <font>
      <b/>
      <sz val="9"/>
      <color theme="4" tint="-0.249977111117893"/>
      <name val="Century Gothic"/>
      <family val="2"/>
    </font>
    <font>
      <b/>
      <sz val="12"/>
      <color theme="4" tint="-0.249977111117893"/>
      <name val="Calibri"/>
      <family val="2"/>
      <scheme val="minor"/>
    </font>
    <font>
      <b/>
      <sz val="11"/>
      <color theme="4" tint="-0.249977111117893"/>
      <name val="Calibri"/>
      <family val="2"/>
      <scheme val="minor"/>
    </font>
    <font>
      <b/>
      <sz val="26"/>
      <color rgb="FF1F4E79"/>
      <name val="Calibri"/>
      <family val="2"/>
    </font>
    <font>
      <b/>
      <sz val="12"/>
      <color theme="3"/>
      <name val="Calibri"/>
      <family val="2"/>
      <scheme val="minor"/>
    </font>
    <font>
      <b/>
      <sz val="15"/>
      <color theme="3" tint="-0.249977111117893"/>
      <name val="Tahoma"/>
      <family val="2"/>
    </font>
    <font>
      <b/>
      <sz val="20"/>
      <color theme="1"/>
      <name val="Calibri"/>
      <family val="2"/>
      <scheme val="minor"/>
    </font>
    <font>
      <b/>
      <sz val="9"/>
      <color theme="0"/>
      <name val="Calibri"/>
      <family val="2"/>
      <scheme val="minor"/>
    </font>
  </fonts>
  <fills count="20">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1F4E79"/>
        <bgColor rgb="FF1F4E79"/>
      </patternFill>
    </fill>
    <fill>
      <patternFill patternType="solid">
        <fgColor rgb="FFD6E4F0"/>
        <bgColor rgb="FFD6E4F0"/>
      </patternFill>
    </fill>
    <fill>
      <patternFill patternType="solid">
        <fgColor rgb="FFC8E6C9"/>
        <bgColor rgb="FFC8E6C9"/>
      </patternFill>
    </fill>
    <fill>
      <patternFill patternType="solid">
        <fgColor rgb="FFFFF9C4"/>
        <bgColor rgb="FFFFF9C4"/>
      </patternFill>
    </fill>
    <fill>
      <patternFill patternType="solid">
        <fgColor rgb="FFFFD700"/>
        <bgColor rgb="FFFFD700"/>
      </patternFill>
    </fill>
    <fill>
      <patternFill patternType="solid">
        <fgColor theme="7" tint="0.59999389629810485"/>
        <bgColor indexed="64"/>
      </patternFill>
    </fill>
    <fill>
      <patternFill patternType="solid">
        <fgColor theme="9"/>
        <bgColor indexed="64"/>
      </patternFill>
    </fill>
    <fill>
      <patternFill patternType="solid">
        <fgColor theme="3" tint="0.59999389629810485"/>
        <bgColor rgb="FFD6E4F0"/>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rgb="FFD6E4F0"/>
      </patternFill>
    </fill>
    <fill>
      <patternFill patternType="solid">
        <fgColor theme="0"/>
        <bgColor indexed="64"/>
      </patternFill>
    </fill>
    <fill>
      <patternFill patternType="solid">
        <fgColor theme="7" tint="0.79998168889431442"/>
        <bgColor indexed="64"/>
      </patternFill>
    </fill>
    <fill>
      <patternFill patternType="solid">
        <fgColor theme="4"/>
        <bgColor indexed="64"/>
      </patternFill>
    </fill>
  </fills>
  <borders count="20">
    <border>
      <left/>
      <right/>
      <top/>
      <bottom/>
      <diagonal/>
    </border>
    <border>
      <left/>
      <right/>
      <top style="thin">
        <color rgb="FFFF9933"/>
      </top>
      <bottom/>
      <diagonal/>
    </border>
    <border>
      <left/>
      <right/>
      <top/>
      <bottom style="thin">
        <color rgb="FFFF9933"/>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s>
  <cellStyleXfs count="7">
    <xf numFmtId="0" fontId="0" fillId="0" borderId="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9" fontId="2" fillId="0" borderId="0" applyFont="0" applyFill="0" applyBorder="0" applyAlignment="0" applyProtection="0"/>
    <xf numFmtId="0" fontId="11" fillId="0" borderId="0"/>
    <xf numFmtId="0" fontId="1" fillId="0" borderId="0"/>
  </cellStyleXfs>
  <cellXfs count="166">
    <xf numFmtId="0" fontId="0" fillId="0" borderId="0" xfId="0"/>
    <xf numFmtId="0" fontId="0" fillId="2" borderId="0" xfId="0" applyFill="1"/>
    <xf numFmtId="0" fontId="0" fillId="2" borderId="0" xfId="0" applyFill="1" applyAlignment="1">
      <alignment vertical="top" wrapText="1"/>
    </xf>
    <xf numFmtId="0" fontId="0" fillId="2" borderId="0" xfId="0" applyFill="1" applyAlignment="1">
      <alignment vertical="top"/>
    </xf>
    <xf numFmtId="1" fontId="6" fillId="2" borderId="0" xfId="0" applyNumberFormat="1" applyFont="1" applyFill="1" applyAlignment="1">
      <alignment horizontal="center"/>
    </xf>
    <xf numFmtId="0" fontId="7" fillId="2" borderId="0" xfId="0" applyFont="1" applyFill="1"/>
    <xf numFmtId="0" fontId="8" fillId="2" borderId="0" xfId="0" applyFont="1" applyFill="1"/>
    <xf numFmtId="0" fontId="9" fillId="2" borderId="0" xfId="0" applyFont="1" applyFill="1"/>
    <xf numFmtId="167" fontId="9" fillId="2" borderId="0" xfId="0" applyNumberFormat="1" applyFont="1" applyFill="1"/>
    <xf numFmtId="0" fontId="10" fillId="2" borderId="0" xfId="0" applyFont="1" applyFill="1"/>
    <xf numFmtId="0" fontId="12" fillId="0" borderId="0" xfId="0" applyFont="1" applyAlignment="1">
      <alignment horizontal="left" vertical="center"/>
    </xf>
    <xf numFmtId="0" fontId="15" fillId="0" borderId="0" xfId="0" applyFont="1" applyAlignment="1">
      <alignment vertical="center"/>
    </xf>
    <xf numFmtId="0" fontId="16" fillId="2" borderId="0" xfId="0" applyFont="1" applyFill="1" applyAlignment="1">
      <alignment vertical="center"/>
    </xf>
    <xf numFmtId="0" fontId="8" fillId="2" borderId="0" xfId="0" applyFont="1" applyFill="1" applyAlignment="1">
      <alignment vertical="center"/>
    </xf>
    <xf numFmtId="0" fontId="21" fillId="2" borderId="0" xfId="0" applyFont="1" applyFill="1" applyAlignment="1">
      <alignment horizontal="center"/>
    </xf>
    <xf numFmtId="0" fontId="21" fillId="2" borderId="0" xfId="0" applyFont="1" applyFill="1"/>
    <xf numFmtId="0" fontId="23" fillId="2" borderId="0" xfId="0" applyFont="1" applyFill="1"/>
    <xf numFmtId="0" fontId="24" fillId="2" borderId="0" xfId="0" applyFont="1" applyFill="1"/>
    <xf numFmtId="0" fontId="26" fillId="2" borderId="0" xfId="0" applyFont="1" applyFill="1"/>
    <xf numFmtId="0" fontId="26" fillId="0" borderId="0" xfId="0" applyFont="1"/>
    <xf numFmtId="0" fontId="30" fillId="2" borderId="0" xfId="0" applyFont="1" applyFill="1" applyAlignment="1">
      <alignment vertical="top"/>
    </xf>
    <xf numFmtId="0" fontId="26" fillId="2" borderId="0" xfId="0" applyFont="1" applyFill="1" applyAlignment="1">
      <alignment vertical="top" wrapText="1" shrinkToFit="1"/>
    </xf>
    <xf numFmtId="0" fontId="28" fillId="2" borderId="0" xfId="0" applyFont="1" applyFill="1"/>
    <xf numFmtId="9" fontId="26" fillId="2" borderId="0" xfId="0" applyNumberFormat="1" applyFont="1" applyFill="1" applyAlignment="1">
      <alignment horizontal="right"/>
    </xf>
    <xf numFmtId="9" fontId="26" fillId="2" borderId="0" xfId="0" applyNumberFormat="1" applyFont="1" applyFill="1" applyAlignment="1">
      <alignment horizontal="left"/>
    </xf>
    <xf numFmtId="164" fontId="26" fillId="2" borderId="0" xfId="1" applyFont="1" applyFill="1"/>
    <xf numFmtId="164" fontId="28" fillId="2" borderId="0" xfId="0" applyNumberFormat="1" applyFont="1" applyFill="1"/>
    <xf numFmtId="0" fontId="31" fillId="2" borderId="0" xfId="0" applyFont="1" applyFill="1"/>
    <xf numFmtId="0" fontId="34" fillId="2" borderId="0" xfId="0" applyFont="1" applyFill="1" applyAlignment="1">
      <alignment vertical="top"/>
    </xf>
    <xf numFmtId="0" fontId="35" fillId="2" borderId="0" xfId="0" applyFont="1" applyFill="1"/>
    <xf numFmtId="0" fontId="32" fillId="2" borderId="1" xfId="0" applyFont="1" applyFill="1" applyBorder="1"/>
    <xf numFmtId="0" fontId="26" fillId="2" borderId="1" xfId="0" applyFont="1" applyFill="1" applyBorder="1"/>
    <xf numFmtId="0" fontId="32" fillId="2" borderId="1" xfId="0" applyFont="1" applyFill="1" applyBorder="1" applyAlignment="1">
      <alignment horizontal="left" indent="1"/>
    </xf>
    <xf numFmtId="0" fontId="32" fillId="2" borderId="2" xfId="0" applyFont="1" applyFill="1" applyBorder="1"/>
    <xf numFmtId="0" fontId="26" fillId="2" borderId="2" xfId="0" applyFont="1" applyFill="1" applyBorder="1"/>
    <xf numFmtId="0" fontId="32" fillId="2" borderId="2" xfId="0" applyFont="1" applyFill="1" applyBorder="1" applyAlignment="1">
      <alignment horizontal="left" indent="1"/>
    </xf>
    <xf numFmtId="0" fontId="26" fillId="2" borderId="0" xfId="0" applyFont="1" applyFill="1" applyAlignment="1">
      <alignment horizontal="left" indent="1"/>
    </xf>
    <xf numFmtId="0" fontId="32" fillId="2" borderId="0" xfId="0" applyFont="1" applyFill="1"/>
    <xf numFmtId="0" fontId="32" fillId="2" borderId="0" xfId="0" applyFont="1" applyFill="1" applyAlignment="1">
      <alignment horizontal="left" indent="1"/>
    </xf>
    <xf numFmtId="168" fontId="32" fillId="2" borderId="0" xfId="3" applyNumberFormat="1" applyFont="1" applyFill="1" applyBorder="1"/>
    <xf numFmtId="168" fontId="35" fillId="2" borderId="0" xfId="3" applyNumberFormat="1" applyFont="1" applyFill="1" applyBorder="1"/>
    <xf numFmtId="0" fontId="28" fillId="2" borderId="0" xfId="0" applyFont="1" applyFill="1" applyAlignment="1">
      <alignment horizontal="left"/>
    </xf>
    <xf numFmtId="0" fontId="34" fillId="2" borderId="0" xfId="0" applyFont="1" applyFill="1"/>
    <xf numFmtId="0" fontId="36" fillId="0" borderId="0" xfId="0" applyFont="1" applyAlignment="1">
      <alignment horizontal="center" vertical="top" wrapText="1"/>
    </xf>
    <xf numFmtId="0" fontId="26" fillId="2" borderId="0" xfId="0" applyFont="1" applyFill="1" applyAlignment="1">
      <alignment horizontal="center"/>
    </xf>
    <xf numFmtId="0" fontId="32" fillId="2" borderId="0" xfId="0" applyFont="1" applyFill="1" applyAlignment="1">
      <alignment horizontal="left"/>
    </xf>
    <xf numFmtId="168" fontId="35" fillId="2" borderId="0" xfId="3" applyNumberFormat="1" applyFont="1" applyFill="1" applyBorder="1" applyAlignment="1">
      <alignment vertical="center"/>
    </xf>
    <xf numFmtId="9" fontId="32" fillId="2" borderId="0" xfId="4" applyFont="1" applyFill="1" applyAlignment="1">
      <alignment horizontal="center" vertical="center"/>
    </xf>
    <xf numFmtId="20" fontId="36" fillId="0" borderId="0" xfId="0" applyNumberFormat="1" applyFont="1" applyAlignment="1">
      <alignment horizontal="center" vertical="center"/>
    </xf>
    <xf numFmtId="20" fontId="36" fillId="3" borderId="0" xfId="0" applyNumberFormat="1" applyFont="1" applyFill="1" applyAlignment="1">
      <alignment horizontal="center" vertical="center"/>
    </xf>
    <xf numFmtId="0" fontId="35" fillId="2" borderId="0" xfId="0" applyFont="1" applyFill="1" applyAlignment="1">
      <alignment vertical="center"/>
    </xf>
    <xf numFmtId="0" fontId="26" fillId="2" borderId="0" xfId="0" applyFont="1" applyFill="1" applyAlignment="1">
      <alignment horizontal="center" vertical="center"/>
    </xf>
    <xf numFmtId="9" fontId="35" fillId="2" borderId="0" xfId="4" applyFont="1" applyFill="1" applyAlignment="1">
      <alignment horizontal="center" vertical="center"/>
    </xf>
    <xf numFmtId="169" fontId="37" fillId="2" borderId="0" xfId="3" applyNumberFormat="1" applyFont="1" applyFill="1" applyAlignment="1">
      <alignment horizontal="center"/>
    </xf>
    <xf numFmtId="0" fontId="17" fillId="4" borderId="0" xfId="0" applyFont="1" applyFill="1" applyAlignment="1">
      <alignment horizontal="center"/>
    </xf>
    <xf numFmtId="0" fontId="36" fillId="0" borderId="0" xfId="0" applyFont="1" applyAlignment="1">
      <alignment horizontal="right" vertical="center"/>
    </xf>
    <xf numFmtId="0" fontId="37" fillId="2" borderId="0" xfId="0" applyFont="1" applyFill="1" applyAlignment="1">
      <alignment vertical="center"/>
    </xf>
    <xf numFmtId="0" fontId="38" fillId="0" borderId="0" xfId="0" applyFont="1" applyAlignment="1">
      <alignment horizontal="left" vertical="center"/>
    </xf>
    <xf numFmtId="0" fontId="36" fillId="0" borderId="0" xfId="0" applyFont="1" applyAlignment="1">
      <alignment horizontal="left" vertical="center"/>
    </xf>
    <xf numFmtId="0" fontId="0" fillId="5" borderId="0" xfId="0" applyFill="1" applyProtection="1">
      <protection locked="0"/>
    </xf>
    <xf numFmtId="0" fontId="3" fillId="0" borderId="0" xfId="0" applyFont="1" applyAlignment="1">
      <alignment vertical="center"/>
    </xf>
    <xf numFmtId="0" fontId="39" fillId="6" borderId="6" xfId="6" applyFont="1" applyFill="1" applyBorder="1" applyAlignment="1">
      <alignment horizontal="center" vertical="center"/>
    </xf>
    <xf numFmtId="0" fontId="1" fillId="0" borderId="0" xfId="6"/>
    <xf numFmtId="0" fontId="1" fillId="0" borderId="6" xfId="6" applyBorder="1" applyAlignment="1">
      <alignment horizontal="center" vertical="center"/>
    </xf>
    <xf numFmtId="0" fontId="1" fillId="0" borderId="6" xfId="6" applyBorder="1" applyAlignment="1">
      <alignment horizontal="left" vertical="center"/>
    </xf>
    <xf numFmtId="0" fontId="1" fillId="8" borderId="6" xfId="6" applyFill="1" applyBorder="1" applyAlignment="1">
      <alignment horizontal="left" vertical="center"/>
    </xf>
    <xf numFmtId="0" fontId="1" fillId="8" borderId="6" xfId="6" applyFill="1" applyBorder="1" applyAlignment="1">
      <alignment horizontal="center" vertical="center"/>
    </xf>
    <xf numFmtId="0" fontId="1" fillId="9" borderId="6" xfId="6" applyFill="1" applyBorder="1" applyAlignment="1">
      <alignment horizontal="left" vertical="center"/>
    </xf>
    <xf numFmtId="0" fontId="1" fillId="9" borderId="6" xfId="6" applyFill="1" applyBorder="1" applyAlignment="1">
      <alignment horizontal="center" vertical="center"/>
    </xf>
    <xf numFmtId="0" fontId="41" fillId="0" borderId="6" xfId="6" applyFont="1" applyBorder="1" applyAlignment="1">
      <alignment horizontal="center" vertical="center"/>
    </xf>
    <xf numFmtId="0" fontId="41" fillId="0" borderId="6" xfId="6" applyFont="1" applyBorder="1" applyAlignment="1">
      <alignment horizontal="left" vertical="center"/>
    </xf>
    <xf numFmtId="0" fontId="42" fillId="0" borderId="0" xfId="6" applyFont="1"/>
    <xf numFmtId="0" fontId="43" fillId="0" borderId="0" xfId="6" applyFont="1"/>
    <xf numFmtId="14" fontId="1" fillId="0" borderId="6" xfId="6" applyNumberFormat="1" applyBorder="1" applyAlignment="1">
      <alignment horizontal="center" vertical="center"/>
    </xf>
    <xf numFmtId="20" fontId="1" fillId="0" borderId="6" xfId="6" applyNumberFormat="1" applyBorder="1" applyAlignment="1">
      <alignment horizontal="center" vertical="center"/>
    </xf>
    <xf numFmtId="0" fontId="19" fillId="12" borderId="6" xfId="6" applyFont="1" applyFill="1" applyBorder="1" applyAlignment="1">
      <alignment horizontal="left" vertical="center"/>
    </xf>
    <xf numFmtId="0" fontId="1" fillId="0" borderId="0" xfId="6" applyAlignment="1">
      <alignment horizontal="center"/>
    </xf>
    <xf numFmtId="0" fontId="39" fillId="6" borderId="6" xfId="6" applyFont="1" applyFill="1" applyBorder="1" applyAlignment="1">
      <alignment horizontal="left" vertical="center"/>
    </xf>
    <xf numFmtId="0" fontId="1" fillId="0" borderId="0" xfId="6" applyAlignment="1">
      <alignment horizontal="left"/>
    </xf>
    <xf numFmtId="0" fontId="40" fillId="13" borderId="0" xfId="6" applyFont="1" applyFill="1"/>
    <xf numFmtId="0" fontId="1" fillId="14" borderId="0" xfId="6" applyFill="1"/>
    <xf numFmtId="0" fontId="22" fillId="0" borderId="0" xfId="0" applyFont="1" applyAlignment="1">
      <alignment vertical="center" wrapText="1"/>
    </xf>
    <xf numFmtId="0" fontId="44" fillId="0" borderId="0" xfId="0" applyFont="1"/>
    <xf numFmtId="0" fontId="45" fillId="0" borderId="0" xfId="0" applyFont="1"/>
    <xf numFmtId="1" fontId="46" fillId="4" borderId="0" xfId="0" applyNumberFormat="1" applyFont="1" applyFill="1" applyAlignment="1">
      <alignment horizontal="center" vertical="center" wrapText="1"/>
    </xf>
    <xf numFmtId="0" fontId="48" fillId="0" borderId="0" xfId="6" applyFont="1" applyAlignment="1">
      <alignment horizontal="center" vertical="center"/>
    </xf>
    <xf numFmtId="0" fontId="1" fillId="0" borderId="7" xfId="6" applyBorder="1"/>
    <xf numFmtId="0" fontId="48" fillId="0" borderId="0" xfId="6" applyFont="1" applyAlignment="1">
      <alignment vertical="center"/>
    </xf>
    <xf numFmtId="0" fontId="1" fillId="15" borderId="6" xfId="6" applyFill="1" applyBorder="1" applyAlignment="1" applyProtection="1">
      <alignment horizontal="center" vertical="center"/>
      <protection locked="0"/>
    </xf>
    <xf numFmtId="0" fontId="1" fillId="18" borderId="6" xfId="6" applyFill="1" applyBorder="1" applyAlignment="1" applyProtection="1">
      <alignment horizontal="center" vertical="center"/>
      <protection locked="0"/>
    </xf>
    <xf numFmtId="0" fontId="20" fillId="11" borderId="6" xfId="6" applyFont="1" applyFill="1" applyBorder="1" applyAlignment="1" applyProtection="1">
      <alignment horizontal="center" vertical="center"/>
      <protection locked="0"/>
    </xf>
    <xf numFmtId="0" fontId="54" fillId="2" borderId="0" xfId="0" applyFont="1" applyFill="1"/>
    <xf numFmtId="0" fontId="54" fillId="2" borderId="0" xfId="0" applyFont="1" applyFill="1" applyAlignment="1">
      <alignment horizontal="left"/>
    </xf>
    <xf numFmtId="0" fontId="55" fillId="2" borderId="0" xfId="0" applyFont="1" applyFill="1"/>
    <xf numFmtId="170" fontId="53" fillId="2" borderId="8" xfId="5" applyNumberFormat="1" applyFont="1" applyFill="1" applyBorder="1" applyAlignment="1">
      <alignment horizontal="left"/>
    </xf>
    <xf numFmtId="20" fontId="53" fillId="2" borderId="8" xfId="5" applyNumberFormat="1" applyFont="1" applyFill="1" applyBorder="1" applyAlignment="1">
      <alignment horizontal="center"/>
    </xf>
    <xf numFmtId="20" fontId="54" fillId="2" borderId="8" xfId="5" applyNumberFormat="1" applyFont="1" applyFill="1" applyBorder="1" applyAlignment="1">
      <alignment horizontal="left"/>
    </xf>
    <xf numFmtId="20" fontId="55" fillId="2" borderId="8" xfId="5" applyNumberFormat="1" applyFont="1" applyFill="1" applyBorder="1" applyAlignment="1">
      <alignment horizontal="center"/>
    </xf>
    <xf numFmtId="170" fontId="58" fillId="2" borderId="8" xfId="5" applyNumberFormat="1" applyFont="1" applyFill="1" applyBorder="1" applyAlignment="1">
      <alignment horizontal="left"/>
    </xf>
    <xf numFmtId="0" fontId="59" fillId="5" borderId="8" xfId="6" applyFont="1" applyFill="1" applyBorder="1" applyAlignment="1">
      <alignment horizontal="center"/>
    </xf>
    <xf numFmtId="0" fontId="60" fillId="5" borderId="6" xfId="6" applyFont="1" applyFill="1" applyBorder="1" applyAlignment="1" applyProtection="1">
      <alignment horizontal="center" vertical="center"/>
      <protection locked="0"/>
    </xf>
    <xf numFmtId="9" fontId="26" fillId="2" borderId="0" xfId="4" applyFont="1" applyFill="1" applyAlignment="1">
      <alignment horizontal="center"/>
    </xf>
    <xf numFmtId="9" fontId="28" fillId="2" borderId="0" xfId="4" applyFont="1" applyFill="1" applyAlignment="1">
      <alignment horizontal="center"/>
    </xf>
    <xf numFmtId="0" fontId="60" fillId="3" borderId="6" xfId="6" applyFont="1" applyFill="1" applyBorder="1" applyAlignment="1" applyProtection="1">
      <alignment horizontal="center" vertical="center"/>
      <protection locked="0"/>
    </xf>
    <xf numFmtId="0" fontId="47" fillId="0" borderId="0" xfId="6" applyFont="1" applyAlignment="1">
      <alignment horizontal="center" vertical="center"/>
    </xf>
    <xf numFmtId="1" fontId="60" fillId="5" borderId="6" xfId="6" applyNumberFormat="1" applyFont="1" applyFill="1" applyBorder="1" applyAlignment="1" applyProtection="1">
      <alignment horizontal="center" vertical="center"/>
      <protection locked="0"/>
    </xf>
    <xf numFmtId="1" fontId="60" fillId="3" borderId="6" xfId="6" applyNumberFormat="1" applyFont="1" applyFill="1" applyBorder="1" applyAlignment="1" applyProtection="1">
      <alignment horizontal="center" vertical="center"/>
      <protection locked="0"/>
    </xf>
    <xf numFmtId="1" fontId="60" fillId="5" borderId="6" xfId="6" quotePrefix="1" applyNumberFormat="1" applyFont="1" applyFill="1" applyBorder="1" applyAlignment="1" applyProtection="1">
      <alignment horizontal="center" vertical="center"/>
      <protection locked="0"/>
    </xf>
    <xf numFmtId="0" fontId="20" fillId="0" borderId="9" xfId="6" applyFont="1" applyBorder="1" applyAlignment="1">
      <alignment horizontal="center"/>
    </xf>
    <xf numFmtId="0" fontId="59" fillId="5" borderId="8" xfId="6" applyFont="1" applyFill="1" applyBorder="1" applyAlignment="1" applyProtection="1">
      <alignment horizontal="center"/>
      <protection locked="0"/>
    </xf>
    <xf numFmtId="0" fontId="18" fillId="0" borderId="18" xfId="6" applyFont="1" applyBorder="1" applyAlignment="1">
      <alignment horizontal="center"/>
    </xf>
    <xf numFmtId="0" fontId="62" fillId="11" borderId="19" xfId="6" applyFont="1" applyFill="1" applyBorder="1" applyAlignment="1">
      <alignment horizontal="center"/>
    </xf>
    <xf numFmtId="0" fontId="63" fillId="0" borderId="0" xfId="0" applyFont="1" applyAlignment="1">
      <alignment horizontal="center" vertical="center" wrapText="1"/>
    </xf>
    <xf numFmtId="0" fontId="0" fillId="2" borderId="0" xfId="0" applyFill="1" applyAlignment="1">
      <alignment vertical="top" wrapText="1"/>
    </xf>
    <xf numFmtId="0" fontId="50" fillId="0" borderId="0" xfId="0" applyFont="1" applyAlignment="1">
      <alignment horizontal="center"/>
    </xf>
    <xf numFmtId="0" fontId="49" fillId="0" borderId="0" xfId="0" applyFont="1" applyAlignment="1">
      <alignment horizontal="center"/>
    </xf>
    <xf numFmtId="0" fontId="65" fillId="4" borderId="3" xfId="2" applyFont="1" applyFill="1" applyBorder="1" applyAlignment="1" applyProtection="1">
      <alignment horizontal="center" vertical="center"/>
    </xf>
    <xf numFmtId="0" fontId="65" fillId="4" borderId="5" xfId="2" applyFont="1" applyFill="1" applyBorder="1" applyAlignment="1" applyProtection="1">
      <alignment horizontal="center" vertical="center"/>
    </xf>
    <xf numFmtId="0" fontId="14" fillId="4" borderId="3" xfId="2" applyFont="1" applyFill="1" applyBorder="1" applyAlignment="1" applyProtection="1">
      <alignment horizontal="center" vertical="center"/>
    </xf>
    <xf numFmtId="0" fontId="14" fillId="4" borderId="5" xfId="2" applyFont="1" applyFill="1" applyBorder="1" applyAlignment="1" applyProtection="1">
      <alignment horizontal="center" vertical="center"/>
    </xf>
    <xf numFmtId="0" fontId="13" fillId="5" borderId="3" xfId="0" applyFont="1" applyFill="1" applyBorder="1" applyProtection="1">
      <protection locked="0"/>
    </xf>
    <xf numFmtId="0" fontId="13" fillId="5" borderId="4" xfId="0" applyFont="1" applyFill="1" applyBorder="1" applyProtection="1">
      <protection locked="0"/>
    </xf>
    <xf numFmtId="0" fontId="13" fillId="5" borderId="5" xfId="0" applyFont="1" applyFill="1" applyBorder="1" applyProtection="1">
      <protection locked="0"/>
    </xf>
    <xf numFmtId="49" fontId="13" fillId="5" borderId="3" xfId="0" applyNumberFormat="1" applyFont="1" applyFill="1" applyBorder="1" applyProtection="1">
      <protection locked="0"/>
    </xf>
    <xf numFmtId="49" fontId="13" fillId="5" borderId="5" xfId="0" applyNumberFormat="1" applyFont="1" applyFill="1" applyBorder="1" applyProtection="1">
      <protection locked="0"/>
    </xf>
    <xf numFmtId="0" fontId="4" fillId="5" borderId="3" xfId="2" applyFill="1" applyBorder="1" applyAlignment="1" applyProtection="1">
      <protection locked="0"/>
    </xf>
    <xf numFmtId="166" fontId="5" fillId="2" borderId="0" xfId="0" applyNumberFormat="1" applyFont="1" applyFill="1" applyAlignment="1">
      <alignment horizontal="left"/>
    </xf>
    <xf numFmtId="0" fontId="32" fillId="2" borderId="0" xfId="0" applyFont="1" applyFill="1" applyAlignment="1">
      <alignment horizontal="left"/>
    </xf>
    <xf numFmtId="0" fontId="50" fillId="0" borderId="0" xfId="0" applyFont="1" applyAlignment="1">
      <alignment horizontal="center" vertical="center"/>
    </xf>
    <xf numFmtId="0" fontId="32" fillId="2" borderId="0" xfId="0" applyFont="1" applyFill="1" applyAlignment="1">
      <alignment vertical="top" wrapText="1"/>
    </xf>
    <xf numFmtId="0" fontId="26" fillId="2" borderId="0" xfId="0" applyFont="1" applyFill="1" applyAlignment="1">
      <alignment vertical="top" wrapText="1" shrinkToFit="1"/>
    </xf>
    <xf numFmtId="0" fontId="32" fillId="2" borderId="1" xfId="0" applyFont="1" applyFill="1" applyBorder="1" applyAlignment="1">
      <alignment vertical="top" wrapText="1"/>
    </xf>
    <xf numFmtId="0" fontId="26" fillId="0" borderId="1" xfId="0" applyFont="1" applyBorder="1" applyAlignment="1">
      <alignment vertical="top" wrapText="1"/>
    </xf>
    <xf numFmtId="0" fontId="26" fillId="2" borderId="0" xfId="0" applyFont="1" applyFill="1" applyAlignment="1">
      <alignment horizontal="left" vertical="top" wrapText="1" shrinkToFit="1"/>
    </xf>
    <xf numFmtId="0" fontId="28" fillId="2" borderId="0" xfId="0" applyFont="1" applyFill="1" applyAlignment="1">
      <alignment horizontal="left"/>
    </xf>
    <xf numFmtId="0" fontId="26" fillId="0" borderId="0" xfId="0" applyFont="1" applyAlignment="1">
      <alignment horizontal="left"/>
    </xf>
    <xf numFmtId="0" fontId="27" fillId="0" borderId="0" xfId="0" applyFont="1" applyAlignment="1">
      <alignment horizontal="center"/>
    </xf>
    <xf numFmtId="2" fontId="28" fillId="2" borderId="0" xfId="0" applyNumberFormat="1" applyFont="1" applyFill="1" applyAlignment="1">
      <alignment horizontal="left" vertical="top" wrapText="1"/>
    </xf>
    <xf numFmtId="2" fontId="26" fillId="0" borderId="0" xfId="0" applyNumberFormat="1" applyFont="1" applyAlignment="1">
      <alignment horizontal="left" vertical="top" wrapText="1"/>
    </xf>
    <xf numFmtId="0" fontId="25" fillId="4" borderId="3" xfId="2" applyFont="1" applyFill="1" applyBorder="1" applyAlignment="1" applyProtection="1">
      <alignment horizontal="center" vertical="center"/>
    </xf>
    <xf numFmtId="0" fontId="25" fillId="4" borderId="5" xfId="2" applyFont="1" applyFill="1" applyBorder="1" applyAlignment="1" applyProtection="1">
      <alignment horizontal="center" vertical="center"/>
    </xf>
    <xf numFmtId="0" fontId="64" fillId="0" borderId="0" xfId="6" applyFont="1" applyAlignment="1">
      <alignment horizontal="center" vertical="center"/>
    </xf>
    <xf numFmtId="0" fontId="48" fillId="0" borderId="0" xfId="6" applyFont="1" applyAlignment="1">
      <alignment horizontal="left" vertical="center"/>
    </xf>
    <xf numFmtId="0" fontId="48" fillId="0" borderId="7" xfId="6" applyFont="1" applyBorder="1" applyAlignment="1">
      <alignment horizontal="left" vertical="center"/>
    </xf>
    <xf numFmtId="0" fontId="61" fillId="10" borderId="0" xfId="6" applyFont="1" applyFill="1" applyAlignment="1">
      <alignment horizontal="center" vertical="center"/>
    </xf>
    <xf numFmtId="0" fontId="61" fillId="10" borderId="7" xfId="6" applyFont="1" applyFill="1" applyBorder="1" applyAlignment="1">
      <alignment horizontal="center" vertical="center"/>
    </xf>
    <xf numFmtId="0" fontId="49" fillId="0" borderId="0" xfId="0" applyFont="1" applyAlignment="1">
      <alignment horizontal="center" vertical="center" wrapText="1"/>
    </xf>
    <xf numFmtId="0" fontId="50" fillId="0" borderId="0" xfId="0" applyFont="1" applyAlignment="1">
      <alignment horizontal="center" vertical="center" wrapText="1"/>
    </xf>
    <xf numFmtId="0" fontId="51" fillId="15" borderId="0" xfId="0" applyFont="1" applyFill="1" applyAlignment="1">
      <alignment horizontal="left" vertical="center" wrapText="1"/>
    </xf>
    <xf numFmtId="0" fontId="22" fillId="0" borderId="0" xfId="0" applyFont="1" applyAlignment="1">
      <alignment horizontal="center" vertical="center" wrapText="1"/>
    </xf>
    <xf numFmtId="0" fontId="40" fillId="7" borderId="0" xfId="6" applyFont="1" applyFill="1"/>
    <xf numFmtId="0" fontId="1" fillId="0" borderId="0" xfId="6"/>
    <xf numFmtId="0" fontId="40" fillId="16" borderId="0" xfId="6" applyFont="1" applyFill="1"/>
    <xf numFmtId="0" fontId="1" fillId="17" borderId="0" xfId="6" applyFill="1"/>
    <xf numFmtId="0" fontId="57" fillId="19" borderId="10" xfId="6" applyFont="1" applyFill="1" applyBorder="1" applyAlignment="1">
      <alignment horizontal="center" vertical="center"/>
    </xf>
    <xf numFmtId="0" fontId="57" fillId="19" borderId="11" xfId="6" applyFont="1" applyFill="1" applyBorder="1" applyAlignment="1">
      <alignment horizontal="center" vertical="center"/>
    </xf>
    <xf numFmtId="0" fontId="57" fillId="19" borderId="12" xfId="6" applyFont="1" applyFill="1" applyBorder="1" applyAlignment="1">
      <alignment horizontal="center" vertical="center"/>
    </xf>
    <xf numFmtId="0" fontId="57" fillId="19" borderId="14" xfId="6" applyFont="1" applyFill="1" applyBorder="1" applyAlignment="1">
      <alignment horizontal="center" vertical="center"/>
    </xf>
    <xf numFmtId="0" fontId="57" fillId="19" borderId="15" xfId="6" applyFont="1" applyFill="1" applyBorder="1" applyAlignment="1">
      <alignment horizontal="center" vertical="center"/>
    </xf>
    <xf numFmtId="0" fontId="57" fillId="19" borderId="16" xfId="6" applyFont="1" applyFill="1" applyBorder="1" applyAlignment="1">
      <alignment horizontal="center" vertical="center"/>
    </xf>
    <xf numFmtId="0" fontId="48" fillId="0" borderId="13" xfId="6" applyFont="1" applyBorder="1" applyAlignment="1">
      <alignment horizontal="center" vertical="center"/>
    </xf>
    <xf numFmtId="0" fontId="48" fillId="0" borderId="17" xfId="6" applyFont="1" applyBorder="1" applyAlignment="1">
      <alignment horizontal="center" vertical="center"/>
    </xf>
    <xf numFmtId="0" fontId="48" fillId="0" borderId="0" xfId="6" applyFont="1" applyAlignment="1">
      <alignment horizontal="center" vertical="center"/>
    </xf>
    <xf numFmtId="0" fontId="48" fillId="0" borderId="7" xfId="6" applyFont="1" applyBorder="1" applyAlignment="1">
      <alignment horizontal="center" vertical="center"/>
    </xf>
    <xf numFmtId="0" fontId="40" fillId="7" borderId="7" xfId="6" applyFont="1" applyFill="1" applyBorder="1" applyAlignment="1">
      <alignment horizontal="left"/>
    </xf>
    <xf numFmtId="0" fontId="40" fillId="0" borderId="0" xfId="6" applyFont="1"/>
  </cellXfs>
  <cellStyles count="7">
    <cellStyle name="Euro" xfId="1" xr:uid="{00000000-0005-0000-0000-000000000000}"/>
    <cellStyle name="Hyperlink" xfId="2" builtinId="8"/>
    <cellStyle name="Komma" xfId="3" builtinId="3"/>
    <cellStyle name="Procent" xfId="4" builtinId="5"/>
    <cellStyle name="Standaard" xfId="0" builtinId="0"/>
    <cellStyle name="Standaard 2" xfId="6" xr:uid="{0AC911E1-A1E4-4895-9A39-B904CE126129}"/>
    <cellStyle name="Standaard_Groepen" xfId="5" xr:uid="{00000000-0005-0000-0000-000005000000}"/>
  </cellStyles>
  <dxfs count="6">
    <dxf>
      <font>
        <b/>
        <color rgb="FF996600"/>
      </font>
      <fill>
        <patternFill patternType="solid">
          <fgColor rgb="FFFFF9C4"/>
          <bgColor rgb="FFFFF9C4"/>
        </patternFill>
      </fill>
    </dxf>
    <dxf>
      <font>
        <b/>
        <color rgb="FF996600"/>
      </font>
      <fill>
        <patternFill patternType="solid">
          <fgColor rgb="FFFFF9C4"/>
          <bgColor rgb="FFFFF9C4"/>
        </patternFill>
      </fill>
    </dxf>
    <dxf>
      <font>
        <b/>
        <color rgb="FF996600"/>
      </font>
      <fill>
        <patternFill patternType="solid">
          <fgColor rgb="FFFFF9C4"/>
          <bgColor rgb="FFFFF9C4"/>
        </patternFill>
      </fill>
    </dxf>
    <dxf>
      <font>
        <color rgb="FF92D050"/>
      </font>
      <fill>
        <patternFill patternType="none">
          <bgColor auto="1"/>
        </patternFill>
      </fill>
    </dxf>
    <dxf>
      <font>
        <b/>
        <i val="0"/>
        <color rgb="FFFF0000"/>
      </font>
    </dxf>
    <dxf>
      <font>
        <condense val="0"/>
        <extend val="0"/>
        <color indexed="9"/>
      </font>
      <fill>
        <patternFill>
          <bgColor indexed="9"/>
        </patternFill>
      </fill>
    </dxf>
  </dxfs>
  <tableStyles count="0" defaultTableStyle="TableStyleMedium2" defaultPivotStyle="PivotStyleLight16"/>
  <colors>
    <mruColors>
      <color rgb="FF8D1B3D"/>
      <color rgb="FF990033"/>
      <color rgb="FFA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www.budweiser.com/" TargetMode="External"/><Relationship Id="rId6" Type="http://schemas.openxmlformats.org/officeDocument/2006/relationships/image" Target="../media/image5.png"/><Relationship Id="rId5" Type="http://schemas.openxmlformats.org/officeDocument/2006/relationships/image" Target="../media/image4.jpe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8.png"/><Relationship Id="rId7" Type="http://schemas.openxmlformats.org/officeDocument/2006/relationships/image" Target="../media/image5.png"/><Relationship Id="rId2" Type="http://schemas.openxmlformats.org/officeDocument/2006/relationships/image" Target="http://www.uefa.com/multimediafiles/wallpaper/games/fanzone/461099_1024x768.jpg" TargetMode="External"/><Relationship Id="rId1" Type="http://schemas.openxmlformats.org/officeDocument/2006/relationships/image" Target="../media/image7.jpeg"/><Relationship Id="rId6" Type="http://schemas.openxmlformats.org/officeDocument/2006/relationships/image" Target="../media/image11.jpeg"/><Relationship Id="rId5" Type="http://schemas.openxmlformats.org/officeDocument/2006/relationships/image" Target="../media/image10.jpeg"/><Relationship Id="rId10" Type="http://schemas.openxmlformats.org/officeDocument/2006/relationships/image" Target="../media/image13.jpeg"/><Relationship Id="rId4" Type="http://schemas.openxmlformats.org/officeDocument/2006/relationships/image" Target="../media/image9.jpeg"/><Relationship Id="rId9" Type="http://schemas.openxmlformats.org/officeDocument/2006/relationships/hyperlink" Target="#Klassement!Afdrukbereik"/></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5" Type="http://schemas.openxmlformats.org/officeDocument/2006/relationships/image" Target="../media/image18.png"/><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685800</xdr:colOff>
      <xdr:row>0</xdr:row>
      <xdr:rowOff>175260</xdr:rowOff>
    </xdr:to>
    <xdr:pic>
      <xdr:nvPicPr>
        <xdr:cNvPr id="6301" name="Picture 1" descr="spacer">
          <a:hlinkClick xmlns:r="http://schemas.openxmlformats.org/officeDocument/2006/relationships" r:id="rId1" tgtFrame="_blank"/>
          <a:extLst>
            <a:ext uri="{FF2B5EF4-FFF2-40B4-BE49-F238E27FC236}">
              <a16:creationId xmlns:a16="http://schemas.microsoft.com/office/drawing/2014/main" id="{5307B024-81E5-FC0F-FAED-E1798DBDB0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540" y="0"/>
          <a:ext cx="68580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7620</xdr:colOff>
      <xdr:row>0</xdr:row>
      <xdr:rowOff>7620</xdr:rowOff>
    </xdr:to>
    <xdr:pic>
      <xdr:nvPicPr>
        <xdr:cNvPr id="6302" name="Picture 8" descr="nix">
          <a:extLst>
            <a:ext uri="{FF2B5EF4-FFF2-40B4-BE49-F238E27FC236}">
              <a16:creationId xmlns:a16="http://schemas.microsoft.com/office/drawing/2014/main" id="{9C6E779B-18F1-1DA5-9773-1E958CCB598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90900" y="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0</xdr:row>
      <xdr:rowOff>0</xdr:rowOff>
    </xdr:from>
    <xdr:to>
      <xdr:col>4</xdr:col>
      <xdr:colOff>7620</xdr:colOff>
      <xdr:row>0</xdr:row>
      <xdr:rowOff>7620</xdr:rowOff>
    </xdr:to>
    <xdr:pic>
      <xdr:nvPicPr>
        <xdr:cNvPr id="6303" name="Picture 9" descr="b?P=eTNSbdkMBWZmo7tsQj1DXDY0Ukvs5kQK68sACYKn&amp;T=140nor2gc%2fX%3d1141566411%2fE%3d97232631%2fR%3dfifaen%2fK%3d5%2fV%3d2">
          <a:extLst>
            <a:ext uri="{FF2B5EF4-FFF2-40B4-BE49-F238E27FC236}">
              <a16:creationId xmlns:a16="http://schemas.microsoft.com/office/drawing/2014/main" id="{3780A389-3E77-311B-88B3-D3930055F79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22220" y="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16</xdr:row>
      <xdr:rowOff>0</xdr:rowOff>
    </xdr:from>
    <xdr:to>
      <xdr:col>18</xdr:col>
      <xdr:colOff>160020</xdr:colOff>
      <xdr:row>17</xdr:row>
      <xdr:rowOff>7620</xdr:rowOff>
    </xdr:to>
    <xdr:pic>
      <xdr:nvPicPr>
        <xdr:cNvPr id="6304" name="Picture 53" descr="spacer">
          <a:hlinkClick xmlns:r="http://schemas.openxmlformats.org/officeDocument/2006/relationships" r:id="rId1" tgtFrame="_blank"/>
          <a:extLst>
            <a:ext uri="{FF2B5EF4-FFF2-40B4-BE49-F238E27FC236}">
              <a16:creationId xmlns:a16="http://schemas.microsoft.com/office/drawing/2014/main" id="{0026C333-C647-2DE9-2240-21643277E2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91700" y="3025140"/>
          <a:ext cx="78486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21</xdr:row>
      <xdr:rowOff>0</xdr:rowOff>
    </xdr:from>
    <xdr:to>
      <xdr:col>18</xdr:col>
      <xdr:colOff>160020</xdr:colOff>
      <xdr:row>22</xdr:row>
      <xdr:rowOff>7620</xdr:rowOff>
    </xdr:to>
    <xdr:pic>
      <xdr:nvPicPr>
        <xdr:cNvPr id="6305" name="Picture 54" descr="spacer">
          <a:hlinkClick xmlns:r="http://schemas.openxmlformats.org/officeDocument/2006/relationships" r:id="rId1" tgtFrame="_blank"/>
          <a:extLst>
            <a:ext uri="{FF2B5EF4-FFF2-40B4-BE49-F238E27FC236}">
              <a16:creationId xmlns:a16="http://schemas.microsoft.com/office/drawing/2014/main" id="{9A68B9D4-448D-0C21-9B1C-A90B5D998E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91700" y="3680460"/>
          <a:ext cx="7848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16</xdr:row>
      <xdr:rowOff>0</xdr:rowOff>
    </xdr:from>
    <xdr:to>
      <xdr:col>18</xdr:col>
      <xdr:colOff>160020</xdr:colOff>
      <xdr:row>17</xdr:row>
      <xdr:rowOff>7620</xdr:rowOff>
    </xdr:to>
    <xdr:pic>
      <xdr:nvPicPr>
        <xdr:cNvPr id="6306" name="Picture 55" descr="spacer">
          <a:hlinkClick xmlns:r="http://schemas.openxmlformats.org/officeDocument/2006/relationships" r:id="rId1" tgtFrame="_blank"/>
          <a:extLst>
            <a:ext uri="{FF2B5EF4-FFF2-40B4-BE49-F238E27FC236}">
              <a16:creationId xmlns:a16="http://schemas.microsoft.com/office/drawing/2014/main" id="{2E9122DF-6E38-5E08-1D49-CE12D8EE74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91700" y="3025140"/>
          <a:ext cx="78486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21</xdr:row>
      <xdr:rowOff>0</xdr:rowOff>
    </xdr:from>
    <xdr:to>
      <xdr:col>18</xdr:col>
      <xdr:colOff>160020</xdr:colOff>
      <xdr:row>22</xdr:row>
      <xdr:rowOff>7620</xdr:rowOff>
    </xdr:to>
    <xdr:pic>
      <xdr:nvPicPr>
        <xdr:cNvPr id="6307" name="Picture 56" descr="spacer">
          <a:hlinkClick xmlns:r="http://schemas.openxmlformats.org/officeDocument/2006/relationships" r:id="rId1" tgtFrame="_blank"/>
          <a:extLst>
            <a:ext uri="{FF2B5EF4-FFF2-40B4-BE49-F238E27FC236}">
              <a16:creationId xmlns:a16="http://schemas.microsoft.com/office/drawing/2014/main" id="{7C2AC3CA-11D1-3377-A45E-70D55EB377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91700" y="3680460"/>
          <a:ext cx="7848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16</xdr:row>
      <xdr:rowOff>0</xdr:rowOff>
    </xdr:from>
    <xdr:to>
      <xdr:col>18</xdr:col>
      <xdr:colOff>160020</xdr:colOff>
      <xdr:row>17</xdr:row>
      <xdr:rowOff>7620</xdr:rowOff>
    </xdr:to>
    <xdr:pic>
      <xdr:nvPicPr>
        <xdr:cNvPr id="6308" name="Picture 59" descr="spacer">
          <a:hlinkClick xmlns:r="http://schemas.openxmlformats.org/officeDocument/2006/relationships" r:id="rId1" tgtFrame="_blank"/>
          <a:extLst>
            <a:ext uri="{FF2B5EF4-FFF2-40B4-BE49-F238E27FC236}">
              <a16:creationId xmlns:a16="http://schemas.microsoft.com/office/drawing/2014/main" id="{06CF9DB9-E730-B976-4178-A082A1F32F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91700" y="3025140"/>
          <a:ext cx="78486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21</xdr:row>
      <xdr:rowOff>0</xdr:rowOff>
    </xdr:from>
    <xdr:to>
      <xdr:col>18</xdr:col>
      <xdr:colOff>160020</xdr:colOff>
      <xdr:row>22</xdr:row>
      <xdr:rowOff>7620</xdr:rowOff>
    </xdr:to>
    <xdr:pic>
      <xdr:nvPicPr>
        <xdr:cNvPr id="6309" name="Picture 60" descr="spacer">
          <a:hlinkClick xmlns:r="http://schemas.openxmlformats.org/officeDocument/2006/relationships" r:id="rId1" tgtFrame="_blank"/>
          <a:extLst>
            <a:ext uri="{FF2B5EF4-FFF2-40B4-BE49-F238E27FC236}">
              <a16:creationId xmlns:a16="http://schemas.microsoft.com/office/drawing/2014/main" id="{DF54B637-6109-AC26-3ABF-AAACD2037B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91700" y="3680460"/>
          <a:ext cx="7848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16</xdr:row>
      <xdr:rowOff>0</xdr:rowOff>
    </xdr:from>
    <xdr:to>
      <xdr:col>18</xdr:col>
      <xdr:colOff>160020</xdr:colOff>
      <xdr:row>17</xdr:row>
      <xdr:rowOff>7620</xdr:rowOff>
    </xdr:to>
    <xdr:pic>
      <xdr:nvPicPr>
        <xdr:cNvPr id="6310" name="Picture 61" descr="spacer">
          <a:hlinkClick xmlns:r="http://schemas.openxmlformats.org/officeDocument/2006/relationships" r:id="rId1" tgtFrame="_blank"/>
          <a:extLst>
            <a:ext uri="{FF2B5EF4-FFF2-40B4-BE49-F238E27FC236}">
              <a16:creationId xmlns:a16="http://schemas.microsoft.com/office/drawing/2014/main" id="{D51B7083-274B-4CEF-B428-44DB66BB31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91700" y="3025140"/>
          <a:ext cx="78486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21</xdr:row>
      <xdr:rowOff>0</xdr:rowOff>
    </xdr:from>
    <xdr:to>
      <xdr:col>18</xdr:col>
      <xdr:colOff>160020</xdr:colOff>
      <xdr:row>22</xdr:row>
      <xdr:rowOff>7620</xdr:rowOff>
    </xdr:to>
    <xdr:pic>
      <xdr:nvPicPr>
        <xdr:cNvPr id="6311" name="Picture 62" descr="spacer">
          <a:hlinkClick xmlns:r="http://schemas.openxmlformats.org/officeDocument/2006/relationships" r:id="rId1" tgtFrame="_blank"/>
          <a:extLst>
            <a:ext uri="{FF2B5EF4-FFF2-40B4-BE49-F238E27FC236}">
              <a16:creationId xmlns:a16="http://schemas.microsoft.com/office/drawing/2014/main" id="{2E2D030A-368D-9431-9426-A4393B744C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91700" y="3680460"/>
          <a:ext cx="7848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868679</xdr:colOff>
      <xdr:row>5</xdr:row>
      <xdr:rowOff>112258</xdr:rowOff>
    </xdr:from>
    <xdr:to>
      <xdr:col>10</xdr:col>
      <xdr:colOff>386121</xdr:colOff>
      <xdr:row>21</xdr:row>
      <xdr:rowOff>83820</xdr:rowOff>
    </xdr:to>
    <xdr:pic>
      <xdr:nvPicPr>
        <xdr:cNvPr id="3" name="Afbeelding 2" descr="2026 World Cup Host Cities - World Cup Venue Maps | Roadtrips">
          <a:extLst>
            <a:ext uri="{FF2B5EF4-FFF2-40B4-BE49-F238E27FC236}">
              <a16:creationId xmlns:a16="http://schemas.microsoft.com/office/drawing/2014/main" id="{3002C0D6-E145-4881-266C-AA3C072B5622}"/>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9613"/>
        <a:stretch>
          <a:fillRect/>
        </a:stretch>
      </xdr:blipFill>
      <xdr:spPr bwMode="auto">
        <a:xfrm>
          <a:off x="2453639" y="1163818"/>
          <a:ext cx="3822742" cy="2623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9</xdr:row>
      <xdr:rowOff>0</xdr:rowOff>
    </xdr:from>
    <xdr:to>
      <xdr:col>7</xdr:col>
      <xdr:colOff>304800</xdr:colOff>
      <xdr:row>10</xdr:row>
      <xdr:rowOff>137160</xdr:rowOff>
    </xdr:to>
    <xdr:sp macro="" textlink="">
      <xdr:nvSpPr>
        <xdr:cNvPr id="2050" name="AutoShape 2" descr="FIFA World Cup Trophy 2026 Logo Design">
          <a:extLst>
            <a:ext uri="{FF2B5EF4-FFF2-40B4-BE49-F238E27FC236}">
              <a16:creationId xmlns:a16="http://schemas.microsoft.com/office/drawing/2014/main" id="{8B8FB193-308A-51C9-D95B-2EF4321DDC22}"/>
            </a:ext>
          </a:extLst>
        </xdr:cNvPr>
        <xdr:cNvSpPr>
          <a:spLocks noChangeAspect="1" noChangeArrowheads="1"/>
        </xdr:cNvSpPr>
      </xdr:nvSpPr>
      <xdr:spPr bwMode="auto">
        <a:xfrm>
          <a:off x="4015740" y="1645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15240</xdr:colOff>
      <xdr:row>0</xdr:row>
      <xdr:rowOff>228600</xdr:rowOff>
    </xdr:from>
    <xdr:to>
      <xdr:col>3</xdr:col>
      <xdr:colOff>799224</xdr:colOff>
      <xdr:row>14</xdr:row>
      <xdr:rowOff>0</xdr:rowOff>
    </xdr:to>
    <xdr:pic>
      <xdr:nvPicPr>
        <xdr:cNvPr id="8" name="Afbeelding 7" descr="Emblem of the 2026 FIFA World Cup, showing numbers &quot;2&quot; (top) and &quot;6&quot; (bottom) superimposed by the World Cup trophy">
          <a:extLst>
            <a:ext uri="{FF2B5EF4-FFF2-40B4-BE49-F238E27FC236}">
              <a16:creationId xmlns:a16="http://schemas.microsoft.com/office/drawing/2014/main" id="{909629A7-D96B-4120-9FFB-91B7F5BF82F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68680" y="228600"/>
          <a:ext cx="1515504" cy="2354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213360</xdr:colOff>
      <xdr:row>55</xdr:row>
      <xdr:rowOff>30480</xdr:rowOff>
    </xdr:to>
    <xdr:pic>
      <xdr:nvPicPr>
        <xdr:cNvPr id="3" name="Afbeelding 2" descr="WK schema 2026 met tijden | speelschema (PDF) Oranje">
          <a:extLst>
            <a:ext uri="{FF2B5EF4-FFF2-40B4-BE49-F238E27FC236}">
              <a16:creationId xmlns:a16="http://schemas.microsoft.com/office/drawing/2014/main" id="{823350AE-D6EC-E1B3-FB13-540C791396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014960" cy="9250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xdr:colOff>
      <xdr:row>74</xdr:row>
      <xdr:rowOff>312420</xdr:rowOff>
    </xdr:from>
    <xdr:to>
      <xdr:col>2</xdr:col>
      <xdr:colOff>7620</xdr:colOff>
      <xdr:row>83</xdr:row>
      <xdr:rowOff>129540</xdr:rowOff>
    </xdr:to>
    <xdr:pic>
      <xdr:nvPicPr>
        <xdr:cNvPr id="2" name="Picture 10" descr="http://www.uefa.com/multimediafiles/wallpaper/games/fanzone/461099_1024x768.jpg">
          <a:extLst>
            <a:ext uri="{FF2B5EF4-FFF2-40B4-BE49-F238E27FC236}">
              <a16:creationId xmlns:a16="http://schemas.microsoft.com/office/drawing/2014/main" id="{B1CE9360-B38E-4FBB-883A-D8F4ACBF5253}"/>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l="8926" t="11905" r="7753" b="8730"/>
        <a:stretch>
          <a:fillRect/>
        </a:stretch>
      </xdr:blipFill>
      <xdr:spPr bwMode="auto">
        <a:xfrm rot="-5400000">
          <a:off x="-339090" y="34095690"/>
          <a:ext cx="15468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293370</xdr:colOff>
      <xdr:row>7</xdr:row>
      <xdr:rowOff>0</xdr:rowOff>
    </xdr:from>
    <xdr:to>
      <xdr:col>6</xdr:col>
      <xdr:colOff>160020</xdr:colOff>
      <xdr:row>8</xdr:row>
      <xdr:rowOff>142875</xdr:rowOff>
    </xdr:to>
    <xdr:sp macro="" textlink="">
      <xdr:nvSpPr>
        <xdr:cNvPr id="3" name="Text Box 6">
          <a:extLst>
            <a:ext uri="{FF2B5EF4-FFF2-40B4-BE49-F238E27FC236}">
              <a16:creationId xmlns:a16="http://schemas.microsoft.com/office/drawing/2014/main" id="{9753EFC8-1DD2-4A7C-B801-45891B704C4C}"/>
            </a:ext>
          </a:extLst>
        </xdr:cNvPr>
        <xdr:cNvSpPr txBox="1">
          <a:spLocks noChangeArrowheads="1"/>
        </xdr:cNvSpPr>
      </xdr:nvSpPr>
      <xdr:spPr bwMode="auto">
        <a:xfrm>
          <a:off x="2373630" y="2072640"/>
          <a:ext cx="170307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50292" rIns="0" bIns="0" anchor="t" upright="1"/>
        <a:lstStyle/>
        <a:p>
          <a:pPr algn="l" rtl="0">
            <a:defRPr sz="1000"/>
          </a:pPr>
          <a:r>
            <a:rPr lang="nl-NL" sz="1600" b="0" i="1" u="none" strike="noStrike" baseline="0">
              <a:solidFill>
                <a:schemeClr val="tx2">
                  <a:lumMod val="75000"/>
                </a:schemeClr>
              </a:solidFill>
              <a:latin typeface="Arial Black"/>
            </a:rPr>
            <a:t>Historie</a:t>
          </a:r>
        </a:p>
      </xdr:txBody>
    </xdr:sp>
    <xdr:clientData/>
  </xdr:twoCellAnchor>
  <xdr:twoCellAnchor editAs="oneCell">
    <xdr:from>
      <xdr:col>0</xdr:col>
      <xdr:colOff>91440</xdr:colOff>
      <xdr:row>54</xdr:row>
      <xdr:rowOff>190500</xdr:rowOff>
    </xdr:from>
    <xdr:to>
      <xdr:col>1</xdr:col>
      <xdr:colOff>594360</xdr:colOff>
      <xdr:row>62</xdr:row>
      <xdr:rowOff>162261</xdr:rowOff>
    </xdr:to>
    <xdr:pic>
      <xdr:nvPicPr>
        <xdr:cNvPr id="4" name="il_fi" descr="http://www.gameflow.nl/wp-content/uploads/2012/04/GAMEFLOW-EURO-2012-Official-Logo.png">
          <a:extLst>
            <a:ext uri="{FF2B5EF4-FFF2-40B4-BE49-F238E27FC236}">
              <a16:creationId xmlns:a16="http://schemas.microsoft.com/office/drawing/2014/main" id="{F6A470AA-1DE2-4E50-960E-6EBD644C6B7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440" y="29809440"/>
          <a:ext cx="708660" cy="1584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xdr:colOff>
      <xdr:row>64</xdr:row>
      <xdr:rowOff>304800</xdr:rowOff>
    </xdr:from>
    <xdr:to>
      <xdr:col>1</xdr:col>
      <xdr:colOff>586740</xdr:colOff>
      <xdr:row>72</xdr:row>
      <xdr:rowOff>30480</xdr:rowOff>
    </xdr:to>
    <xdr:grpSp>
      <xdr:nvGrpSpPr>
        <xdr:cNvPr id="5" name="Group 13">
          <a:extLst>
            <a:ext uri="{FF2B5EF4-FFF2-40B4-BE49-F238E27FC236}">
              <a16:creationId xmlns:a16="http://schemas.microsoft.com/office/drawing/2014/main" id="{E73BB158-E2B4-4C9E-8392-22F45E7AD0B6}"/>
            </a:ext>
          </a:extLst>
        </xdr:cNvPr>
        <xdr:cNvGrpSpPr>
          <a:grpSpLocks/>
        </xdr:cNvGrpSpPr>
      </xdr:nvGrpSpPr>
      <xdr:grpSpPr bwMode="auto">
        <a:xfrm>
          <a:off x="7620" y="12720918"/>
          <a:ext cx="785308" cy="1357256"/>
          <a:chOff x="65" y="53"/>
          <a:chExt cx="194" cy="277"/>
        </a:xfrm>
      </xdr:grpSpPr>
      <xdr:pic>
        <xdr:nvPicPr>
          <xdr:cNvPr id="6" name="Picture 14" descr="wk2010">
            <a:extLst>
              <a:ext uri="{FF2B5EF4-FFF2-40B4-BE49-F238E27FC236}">
                <a16:creationId xmlns:a16="http://schemas.microsoft.com/office/drawing/2014/main" id="{2CC82E9C-BED8-3AE7-C2C2-02D1A999DD8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r="25031" b="9425"/>
          <a:stretch>
            <a:fillRect/>
          </a:stretch>
        </xdr:blipFill>
        <xdr:spPr bwMode="auto">
          <a:xfrm>
            <a:off x="65" y="53"/>
            <a:ext cx="194" cy="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AutoShape 15">
            <a:extLst>
              <a:ext uri="{FF2B5EF4-FFF2-40B4-BE49-F238E27FC236}">
                <a16:creationId xmlns:a16="http://schemas.microsoft.com/office/drawing/2014/main" id="{454DC5B1-93E0-263E-7697-7AFC859A52C8}"/>
              </a:ext>
            </a:extLst>
          </xdr:cNvPr>
          <xdr:cNvSpPr>
            <a:spLocks noChangeArrowheads="1"/>
          </xdr:cNvSpPr>
        </xdr:nvSpPr>
        <xdr:spPr bwMode="auto">
          <a:xfrm flipH="1">
            <a:off x="154" y="276"/>
            <a:ext cx="105" cy="54"/>
          </a:xfrm>
          <a:prstGeom prst="rtTriangle">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editAs="oneCell">
    <xdr:from>
      <xdr:col>0</xdr:col>
      <xdr:colOff>105015</xdr:colOff>
      <xdr:row>45</xdr:row>
      <xdr:rowOff>89647</xdr:rowOff>
    </xdr:from>
    <xdr:to>
      <xdr:col>2</xdr:col>
      <xdr:colOff>4080</xdr:colOff>
      <xdr:row>51</xdr:row>
      <xdr:rowOff>102070</xdr:rowOff>
    </xdr:to>
    <xdr:pic>
      <xdr:nvPicPr>
        <xdr:cNvPr id="9" name="Afbeelding 8" descr="http://tjatbass.mondoblog.org/files/2014/01/2014-world-cup-logo.jpg">
          <a:extLst>
            <a:ext uri="{FF2B5EF4-FFF2-40B4-BE49-F238E27FC236}">
              <a16:creationId xmlns:a16="http://schemas.microsoft.com/office/drawing/2014/main" id="{D4C9D091-E68E-4CA8-BCA2-3CC7D2DA6A2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5015" y="7100047"/>
          <a:ext cx="732783" cy="1034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35860</xdr:colOff>
      <xdr:row>34</xdr:row>
      <xdr:rowOff>338146</xdr:rowOff>
    </xdr:from>
    <xdr:to>
      <xdr:col>2</xdr:col>
      <xdr:colOff>2080</xdr:colOff>
      <xdr:row>42</xdr:row>
      <xdr:rowOff>134471</xdr:rowOff>
    </xdr:to>
    <xdr:pic>
      <xdr:nvPicPr>
        <xdr:cNvPr id="10" name="Afbeelding 9" descr="Tickets for UEFA EURO 2020 - Allianz Arena (EN)">
          <a:extLst>
            <a:ext uri="{FF2B5EF4-FFF2-40B4-BE49-F238E27FC236}">
              <a16:creationId xmlns:a16="http://schemas.microsoft.com/office/drawing/2014/main" id="{4B381A6C-0B0B-4286-A361-5201DC21665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16200000">
          <a:off x="-271772" y="24907858"/>
          <a:ext cx="1409524" cy="794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44823</xdr:colOff>
      <xdr:row>0</xdr:row>
      <xdr:rowOff>134472</xdr:rowOff>
    </xdr:from>
    <xdr:to>
      <xdr:col>2</xdr:col>
      <xdr:colOff>358588</xdr:colOff>
      <xdr:row>8</xdr:row>
      <xdr:rowOff>108785</xdr:rowOff>
    </xdr:to>
    <xdr:pic>
      <xdr:nvPicPr>
        <xdr:cNvPr id="14" name="Afbeelding 13" descr="Emblem of the 2026 FIFA World Cup, showing numbers &quot;2&quot; (top) and &quot;6&quot; (bottom) superimposed by the World Cup trophy">
          <a:extLst>
            <a:ext uri="{FF2B5EF4-FFF2-40B4-BE49-F238E27FC236}">
              <a16:creationId xmlns:a16="http://schemas.microsoft.com/office/drawing/2014/main" id="{FF0D67A1-F7CC-9908-7776-A93382000CA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51011" y="134472"/>
          <a:ext cx="941295" cy="1462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116540</xdr:colOff>
      <xdr:row>25</xdr:row>
      <xdr:rowOff>8966</xdr:rowOff>
    </xdr:from>
    <xdr:to>
      <xdr:col>2</xdr:col>
      <xdr:colOff>2810</xdr:colOff>
      <xdr:row>30</xdr:row>
      <xdr:rowOff>17931</xdr:rowOff>
    </xdr:to>
    <xdr:pic>
      <xdr:nvPicPr>
        <xdr:cNvPr id="17" name="Afbeelding 16" descr="2022 FIFA World Cup - Wikipedia">
          <a:extLst>
            <a:ext uri="{FF2B5EF4-FFF2-40B4-BE49-F238E27FC236}">
              <a16:creationId xmlns:a16="http://schemas.microsoft.com/office/drawing/2014/main" id="{826012A8-53C5-4100-BB92-BEC0C5C0646A}"/>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6540" y="5387790"/>
          <a:ext cx="719988" cy="8606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41339</xdr:colOff>
      <xdr:row>12</xdr:row>
      <xdr:rowOff>344142</xdr:rowOff>
    </xdr:from>
    <xdr:to>
      <xdr:col>1</xdr:col>
      <xdr:colOff>505711</xdr:colOff>
      <xdr:row>21</xdr:row>
      <xdr:rowOff>48510</xdr:rowOff>
    </xdr:to>
    <xdr:pic>
      <xdr:nvPicPr>
        <xdr:cNvPr id="18" name="Afbeelding 17" descr="Uefa Euro 2024 Duitse Voetbalbeker Redactionele Stock Foto - Illustration  of achtergrond, element: 258720953">
          <a:hlinkClick xmlns:r="http://schemas.openxmlformats.org/officeDocument/2006/relationships" r:id="rId9"/>
          <a:extLst>
            <a:ext uri="{FF2B5EF4-FFF2-40B4-BE49-F238E27FC236}">
              <a16:creationId xmlns:a16="http://schemas.microsoft.com/office/drawing/2014/main" id="{C7320C3D-5DF9-4B78-8E84-ED8E92964893}"/>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b="13753"/>
        <a:stretch/>
      </xdr:blipFill>
      <xdr:spPr bwMode="auto">
        <a:xfrm rot="16200000">
          <a:off x="-376518" y="3729317"/>
          <a:ext cx="1506274" cy="670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293370</xdr:colOff>
      <xdr:row>11</xdr:row>
      <xdr:rowOff>0</xdr:rowOff>
    </xdr:from>
    <xdr:to>
      <xdr:col>6</xdr:col>
      <xdr:colOff>160020</xdr:colOff>
      <xdr:row>12</xdr:row>
      <xdr:rowOff>142875</xdr:rowOff>
    </xdr:to>
    <xdr:sp macro="" textlink="">
      <xdr:nvSpPr>
        <xdr:cNvPr id="5" name="Text Box 6">
          <a:extLst>
            <a:ext uri="{FF2B5EF4-FFF2-40B4-BE49-F238E27FC236}">
              <a16:creationId xmlns:a16="http://schemas.microsoft.com/office/drawing/2014/main" id="{A69528A4-C4F4-8324-8AC8-3CAC6ABFD620}"/>
            </a:ext>
          </a:extLst>
        </xdr:cNvPr>
        <xdr:cNvSpPr txBox="1">
          <a:spLocks noChangeArrowheads="1"/>
        </xdr:cNvSpPr>
      </xdr:nvSpPr>
      <xdr:spPr bwMode="auto">
        <a:xfrm>
          <a:off x="2314575" y="2066925"/>
          <a:ext cx="164782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50292" rIns="0" bIns="0" anchor="t" upright="1"/>
        <a:lstStyle/>
        <a:p>
          <a:pPr algn="l" rtl="0">
            <a:defRPr sz="1000"/>
          </a:pPr>
          <a:r>
            <a:rPr lang="nl-NL" sz="1600" b="0" i="1" u="none" strike="noStrike" baseline="0">
              <a:solidFill>
                <a:schemeClr val="tx2">
                  <a:lumMod val="75000"/>
                </a:schemeClr>
              </a:solidFill>
              <a:latin typeface="Arial Black"/>
            </a:rPr>
            <a:t>Spelregels</a:t>
          </a:r>
        </a:p>
      </xdr:txBody>
    </xdr:sp>
    <xdr:clientData/>
  </xdr:twoCellAnchor>
  <xdr:twoCellAnchor editAs="oneCell">
    <xdr:from>
      <xdr:col>1</xdr:col>
      <xdr:colOff>277907</xdr:colOff>
      <xdr:row>1</xdr:row>
      <xdr:rowOff>26895</xdr:rowOff>
    </xdr:from>
    <xdr:to>
      <xdr:col>3</xdr:col>
      <xdr:colOff>340660</xdr:colOff>
      <xdr:row>12</xdr:row>
      <xdr:rowOff>3482</xdr:rowOff>
    </xdr:to>
    <xdr:pic>
      <xdr:nvPicPr>
        <xdr:cNvPr id="3" name="Afbeelding 2" descr="Emblem of the 2026 FIFA World Cup, showing numbers &quot;2&quot; (top) and &quot;6&quot; (bottom) superimposed by the World Cup trophy">
          <a:extLst>
            <a:ext uri="{FF2B5EF4-FFF2-40B4-BE49-F238E27FC236}">
              <a16:creationId xmlns:a16="http://schemas.microsoft.com/office/drawing/2014/main" id="{DAE26913-B77E-4871-A824-04DB478FE3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4095" y="197224"/>
          <a:ext cx="1317812" cy="2047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91440</xdr:rowOff>
    </xdr:from>
    <xdr:to>
      <xdr:col>1</xdr:col>
      <xdr:colOff>286871</xdr:colOff>
      <xdr:row>6</xdr:row>
      <xdr:rowOff>69557</xdr:rowOff>
    </xdr:to>
    <xdr:pic>
      <xdr:nvPicPr>
        <xdr:cNvPr id="2" name="Afbeelding 1" descr="Emblem of the 2026 FIFA World Cup, showing numbers &quot;2&quot; (top) and &quot;6&quot; (bottom) superimposed by the World Cup trophy">
          <a:extLst>
            <a:ext uri="{FF2B5EF4-FFF2-40B4-BE49-F238E27FC236}">
              <a16:creationId xmlns:a16="http://schemas.microsoft.com/office/drawing/2014/main" id="{88B3BC30-6FE4-480E-97A7-A897343C4B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91440"/>
          <a:ext cx="567018" cy="11614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105336</xdr:colOff>
      <xdr:row>0</xdr:row>
      <xdr:rowOff>181087</xdr:rowOff>
    </xdr:from>
    <xdr:to>
      <xdr:col>34</xdr:col>
      <xdr:colOff>277907</xdr:colOff>
      <xdr:row>6</xdr:row>
      <xdr:rowOff>159204</xdr:rowOff>
    </xdr:to>
    <xdr:pic>
      <xdr:nvPicPr>
        <xdr:cNvPr id="4" name="Afbeelding 3" descr="Emblem of the 2026 FIFA World Cup, showing numbers &quot;2&quot; (top) and &quot;6&quot; (bottom) superimposed by the World Cup trophy">
          <a:extLst>
            <a:ext uri="{FF2B5EF4-FFF2-40B4-BE49-F238E27FC236}">
              <a16:creationId xmlns:a16="http://schemas.microsoft.com/office/drawing/2014/main" id="{53452984-4B7E-3B06-E503-12FF08F7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08960" y="181087"/>
          <a:ext cx="567018" cy="11614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104775</xdr:colOff>
      <xdr:row>65</xdr:row>
      <xdr:rowOff>27455</xdr:rowOff>
    </xdr:from>
    <xdr:to>
      <xdr:col>39</xdr:col>
      <xdr:colOff>314325</xdr:colOff>
      <xdr:row>65</xdr:row>
      <xdr:rowOff>151280</xdr:rowOff>
    </xdr:to>
    <xdr:pic>
      <xdr:nvPicPr>
        <xdr:cNvPr id="5" name="Picture 71" descr="goal">
          <a:extLst>
            <a:ext uri="{FF2B5EF4-FFF2-40B4-BE49-F238E27FC236}">
              <a16:creationId xmlns:a16="http://schemas.microsoft.com/office/drawing/2014/main" id="{0AC26D49-9A03-4558-9300-31ED30DE4B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98446" y="12846984"/>
          <a:ext cx="2095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142875</xdr:colOff>
      <xdr:row>66</xdr:row>
      <xdr:rowOff>17930</xdr:rowOff>
    </xdr:from>
    <xdr:to>
      <xdr:col>39</xdr:col>
      <xdr:colOff>323850</xdr:colOff>
      <xdr:row>66</xdr:row>
      <xdr:rowOff>141755</xdr:rowOff>
    </xdr:to>
    <xdr:pic>
      <xdr:nvPicPr>
        <xdr:cNvPr id="6" name="Picture 72" descr="yel">
          <a:extLst>
            <a:ext uri="{FF2B5EF4-FFF2-40B4-BE49-F238E27FC236}">
              <a16:creationId xmlns:a16="http://schemas.microsoft.com/office/drawing/2014/main" id="{7513D90C-DF2F-422A-BF23-2B996E1BDD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36546" y="13034683"/>
          <a:ext cx="1809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71717</xdr:colOff>
      <xdr:row>67</xdr:row>
      <xdr:rowOff>36980</xdr:rowOff>
    </xdr:from>
    <xdr:to>
      <xdr:col>39</xdr:col>
      <xdr:colOff>252692</xdr:colOff>
      <xdr:row>67</xdr:row>
      <xdr:rowOff>160805</xdr:rowOff>
    </xdr:to>
    <xdr:pic>
      <xdr:nvPicPr>
        <xdr:cNvPr id="7" name="Picture 73" descr="red">
          <a:extLst>
            <a:ext uri="{FF2B5EF4-FFF2-40B4-BE49-F238E27FC236}">
              <a16:creationId xmlns:a16="http://schemas.microsoft.com/office/drawing/2014/main" id="{5F40E66C-902D-4226-A7B3-9F771C5DB00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665388" y="13250956"/>
          <a:ext cx="1809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420220</xdr:colOff>
      <xdr:row>67</xdr:row>
      <xdr:rowOff>36980</xdr:rowOff>
    </xdr:from>
    <xdr:to>
      <xdr:col>39</xdr:col>
      <xdr:colOff>601195</xdr:colOff>
      <xdr:row>67</xdr:row>
      <xdr:rowOff>160805</xdr:rowOff>
    </xdr:to>
    <xdr:pic>
      <xdr:nvPicPr>
        <xdr:cNvPr id="8" name="Picture 74" descr="yel2">
          <a:extLst>
            <a:ext uri="{FF2B5EF4-FFF2-40B4-BE49-F238E27FC236}">
              <a16:creationId xmlns:a16="http://schemas.microsoft.com/office/drawing/2014/main" id="{172CDAD4-D485-481F-B0D8-E60A31A3ECA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013891" y="13250956"/>
          <a:ext cx="1809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43</xdr:col>
      <xdr:colOff>24478</xdr:colOff>
      <xdr:row>62</xdr:row>
      <xdr:rowOff>93093</xdr:rowOff>
    </xdr:from>
    <xdr:to>
      <xdr:col>43</xdr:col>
      <xdr:colOff>24478</xdr:colOff>
      <xdr:row>71</xdr:row>
      <xdr:rowOff>27462</xdr:rowOff>
    </xdr:to>
    <xdr:cxnSp macro="">
      <xdr:nvCxnSpPr>
        <xdr:cNvPr id="11" name="Rechte verbindingslijn 10">
          <a:extLst>
            <a:ext uri="{FF2B5EF4-FFF2-40B4-BE49-F238E27FC236}">
              <a16:creationId xmlns:a16="http://schemas.microsoft.com/office/drawing/2014/main" id="{D02CE3D6-79A8-DD8B-6757-E6D6AC7010CA}"/>
            </a:ext>
          </a:extLst>
        </xdr:cNvPr>
        <xdr:cNvCxnSpPr/>
      </xdr:nvCxnSpPr>
      <xdr:spPr>
        <a:xfrm flipH="1">
          <a:off x="20756740" y="12449216"/>
          <a:ext cx="0" cy="1728000"/>
        </a:xfrm>
        <a:prstGeom prst="line">
          <a:avLst/>
        </a:prstGeom>
        <a:ln w="38100">
          <a:solidFill>
            <a:schemeClr val="tx2">
              <a:lumMod val="20000"/>
              <a:lumOff val="8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6205</xdr:colOff>
      <xdr:row>71</xdr:row>
      <xdr:rowOff>8964</xdr:rowOff>
    </xdr:from>
    <xdr:to>
      <xdr:col>43</xdr:col>
      <xdr:colOff>42064</xdr:colOff>
      <xdr:row>71</xdr:row>
      <xdr:rowOff>8964</xdr:rowOff>
    </xdr:to>
    <xdr:cxnSp macro="">
      <xdr:nvCxnSpPr>
        <xdr:cNvPr id="12" name="Rechte verbindingslijn 11">
          <a:extLst>
            <a:ext uri="{FF2B5EF4-FFF2-40B4-BE49-F238E27FC236}">
              <a16:creationId xmlns:a16="http://schemas.microsoft.com/office/drawing/2014/main" id="{4406AB82-6BF6-45E5-8A5B-F8190779ECA7}"/>
            </a:ext>
          </a:extLst>
        </xdr:cNvPr>
        <xdr:cNvCxnSpPr/>
      </xdr:nvCxnSpPr>
      <xdr:spPr>
        <a:xfrm>
          <a:off x="20339882" y="14158718"/>
          <a:ext cx="434444" cy="0"/>
        </a:xfrm>
        <a:prstGeom prst="line">
          <a:avLst/>
        </a:prstGeom>
        <a:ln w="38100">
          <a:solidFill>
            <a:schemeClr val="tx2">
              <a:lumMod val="20000"/>
              <a:lumOff val="8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24632</xdr:colOff>
      <xdr:row>68</xdr:row>
      <xdr:rowOff>96887</xdr:rowOff>
    </xdr:from>
    <xdr:to>
      <xdr:col>44</xdr:col>
      <xdr:colOff>388747</xdr:colOff>
      <xdr:row>68</xdr:row>
      <xdr:rowOff>96887</xdr:rowOff>
    </xdr:to>
    <xdr:cxnSp macro="">
      <xdr:nvCxnSpPr>
        <xdr:cNvPr id="16" name="Rechte verbindingslijn 15">
          <a:extLst>
            <a:ext uri="{FF2B5EF4-FFF2-40B4-BE49-F238E27FC236}">
              <a16:creationId xmlns:a16="http://schemas.microsoft.com/office/drawing/2014/main" id="{C82EFFB7-47A8-4171-9EB2-31B350C5BD77}"/>
            </a:ext>
          </a:extLst>
        </xdr:cNvPr>
        <xdr:cNvCxnSpPr/>
      </xdr:nvCxnSpPr>
      <xdr:spPr>
        <a:xfrm>
          <a:off x="22057318" y="13421001"/>
          <a:ext cx="756000" cy="0"/>
        </a:xfrm>
        <a:prstGeom prst="line">
          <a:avLst/>
        </a:prstGeom>
        <a:ln w="38100">
          <a:solidFill>
            <a:schemeClr val="tx2">
              <a:lumMod val="20000"/>
              <a:lumOff val="8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24632</xdr:colOff>
      <xdr:row>65</xdr:row>
      <xdr:rowOff>102748</xdr:rowOff>
    </xdr:from>
    <xdr:to>
      <xdr:col>44</xdr:col>
      <xdr:colOff>388747</xdr:colOff>
      <xdr:row>65</xdr:row>
      <xdr:rowOff>102748</xdr:rowOff>
    </xdr:to>
    <xdr:cxnSp macro="">
      <xdr:nvCxnSpPr>
        <xdr:cNvPr id="17" name="Rechte verbindingslijn 16">
          <a:extLst>
            <a:ext uri="{FF2B5EF4-FFF2-40B4-BE49-F238E27FC236}">
              <a16:creationId xmlns:a16="http://schemas.microsoft.com/office/drawing/2014/main" id="{27606DF6-DF5A-4E0E-A996-5C2ED9525227}"/>
            </a:ext>
          </a:extLst>
        </xdr:cNvPr>
        <xdr:cNvCxnSpPr/>
      </xdr:nvCxnSpPr>
      <xdr:spPr>
        <a:xfrm>
          <a:off x="22536289" y="12839034"/>
          <a:ext cx="756001" cy="0"/>
        </a:xfrm>
        <a:prstGeom prst="line">
          <a:avLst/>
        </a:prstGeom>
        <a:ln w="38100">
          <a:solidFill>
            <a:schemeClr val="tx2">
              <a:lumMod val="20000"/>
              <a:lumOff val="8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19609</xdr:colOff>
      <xdr:row>62</xdr:row>
      <xdr:rowOff>108609</xdr:rowOff>
    </xdr:from>
    <xdr:to>
      <xdr:col>44</xdr:col>
      <xdr:colOff>383724</xdr:colOff>
      <xdr:row>62</xdr:row>
      <xdr:rowOff>108609</xdr:rowOff>
    </xdr:to>
    <xdr:cxnSp macro="">
      <xdr:nvCxnSpPr>
        <xdr:cNvPr id="18" name="Rechte verbindingslijn 17">
          <a:extLst>
            <a:ext uri="{FF2B5EF4-FFF2-40B4-BE49-F238E27FC236}">
              <a16:creationId xmlns:a16="http://schemas.microsoft.com/office/drawing/2014/main" id="{DDEB8C46-B75D-4C3E-BEA5-D045EAA7F055}"/>
            </a:ext>
          </a:extLst>
        </xdr:cNvPr>
        <xdr:cNvCxnSpPr/>
      </xdr:nvCxnSpPr>
      <xdr:spPr>
        <a:xfrm>
          <a:off x="22052295" y="12257066"/>
          <a:ext cx="756000" cy="0"/>
        </a:xfrm>
        <a:prstGeom prst="line">
          <a:avLst/>
        </a:prstGeom>
        <a:ln w="38100">
          <a:solidFill>
            <a:schemeClr val="tx2">
              <a:lumMod val="20000"/>
              <a:lumOff val="8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24632</xdr:colOff>
      <xdr:row>68</xdr:row>
      <xdr:rowOff>96887</xdr:rowOff>
    </xdr:from>
    <xdr:to>
      <xdr:col>45</xdr:col>
      <xdr:colOff>388747</xdr:colOff>
      <xdr:row>68</xdr:row>
      <xdr:rowOff>96887</xdr:rowOff>
    </xdr:to>
    <xdr:cxnSp macro="">
      <xdr:nvCxnSpPr>
        <xdr:cNvPr id="19" name="Rechte verbindingslijn 18">
          <a:extLst>
            <a:ext uri="{FF2B5EF4-FFF2-40B4-BE49-F238E27FC236}">
              <a16:creationId xmlns:a16="http://schemas.microsoft.com/office/drawing/2014/main" id="{2E341F31-9E3F-4C24-B338-94C4E0D49FF9}"/>
            </a:ext>
          </a:extLst>
        </xdr:cNvPr>
        <xdr:cNvCxnSpPr/>
      </xdr:nvCxnSpPr>
      <xdr:spPr>
        <a:xfrm>
          <a:off x="22536289" y="13421001"/>
          <a:ext cx="756001" cy="0"/>
        </a:xfrm>
        <a:prstGeom prst="line">
          <a:avLst/>
        </a:prstGeom>
        <a:ln w="38100">
          <a:solidFill>
            <a:schemeClr val="tx2">
              <a:lumMod val="20000"/>
              <a:lumOff val="8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24632</xdr:colOff>
      <xdr:row>65</xdr:row>
      <xdr:rowOff>102748</xdr:rowOff>
    </xdr:from>
    <xdr:to>
      <xdr:col>45</xdr:col>
      <xdr:colOff>388747</xdr:colOff>
      <xdr:row>65</xdr:row>
      <xdr:rowOff>102748</xdr:rowOff>
    </xdr:to>
    <xdr:cxnSp macro="">
      <xdr:nvCxnSpPr>
        <xdr:cNvPr id="20" name="Rechte verbindingslijn 19">
          <a:extLst>
            <a:ext uri="{FF2B5EF4-FFF2-40B4-BE49-F238E27FC236}">
              <a16:creationId xmlns:a16="http://schemas.microsoft.com/office/drawing/2014/main" id="{DE0559AC-74F8-49C5-AC1C-D7DCF4BE5AFE}"/>
            </a:ext>
          </a:extLst>
        </xdr:cNvPr>
        <xdr:cNvCxnSpPr/>
      </xdr:nvCxnSpPr>
      <xdr:spPr>
        <a:xfrm>
          <a:off x="22928175" y="12839034"/>
          <a:ext cx="756001" cy="0"/>
        </a:xfrm>
        <a:prstGeom prst="line">
          <a:avLst/>
        </a:prstGeom>
        <a:ln w="38100">
          <a:solidFill>
            <a:schemeClr val="tx2">
              <a:lumMod val="20000"/>
              <a:lumOff val="8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19609</xdr:colOff>
      <xdr:row>62</xdr:row>
      <xdr:rowOff>108609</xdr:rowOff>
    </xdr:from>
    <xdr:to>
      <xdr:col>45</xdr:col>
      <xdr:colOff>383724</xdr:colOff>
      <xdr:row>62</xdr:row>
      <xdr:rowOff>108609</xdr:rowOff>
    </xdr:to>
    <xdr:cxnSp macro="">
      <xdr:nvCxnSpPr>
        <xdr:cNvPr id="21" name="Rechte verbindingslijn 20">
          <a:extLst>
            <a:ext uri="{FF2B5EF4-FFF2-40B4-BE49-F238E27FC236}">
              <a16:creationId xmlns:a16="http://schemas.microsoft.com/office/drawing/2014/main" id="{24DC4FC9-81FB-49BB-ACAE-8177B1F5BB2B}"/>
            </a:ext>
          </a:extLst>
        </xdr:cNvPr>
        <xdr:cNvCxnSpPr/>
      </xdr:nvCxnSpPr>
      <xdr:spPr>
        <a:xfrm>
          <a:off x="22531266" y="12257066"/>
          <a:ext cx="756001" cy="0"/>
        </a:xfrm>
        <a:prstGeom prst="line">
          <a:avLst/>
        </a:prstGeom>
        <a:ln w="38100">
          <a:solidFill>
            <a:schemeClr val="tx2">
              <a:lumMod val="20000"/>
              <a:lumOff val="8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krampgroup-my.sharepoint.com/personal/remko_schepers_kramp_com/Documents/Remko/Prive/Voetbalpoules/EURO2024/Masterbestand%20Remko's%20Voetbalpoule%20EURO2024%20v9%20def.xlsm" TargetMode="External"/><Relationship Id="rId1" Type="http://schemas.openxmlformats.org/officeDocument/2006/relationships/externalLinkPath" Target="https://krampgroup-my.sharepoint.com/personal/remko_schepers_kramp_com/Documents/Remko/Prive/Voetbalpoules/EURO2024/Masterbestand%20Remko's%20Voetbalpoule%20EURO2024%20v9%20de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URO 2024"/>
      <sheetName val="Intro"/>
      <sheetName val="Speelschema"/>
      <sheetName val="Spelregels"/>
      <sheetName val="Klassement"/>
      <sheetName val="Kidsclub"/>
      <sheetName val="Vergelijken"/>
      <sheetName val="Uitslagen &amp; Standen"/>
      <sheetName val="P001"/>
      <sheetName val="P002"/>
      <sheetName val="P003"/>
      <sheetName val="P004"/>
      <sheetName val="P005"/>
      <sheetName val="P006"/>
      <sheetName val="P007"/>
      <sheetName val="P008"/>
      <sheetName val="P009"/>
      <sheetName val="P010"/>
      <sheetName val="P011"/>
      <sheetName val="P012"/>
      <sheetName val="P013"/>
      <sheetName val="P014"/>
      <sheetName val="P015"/>
      <sheetName val="P016"/>
      <sheetName val="P017"/>
      <sheetName val="P018"/>
      <sheetName val="P019"/>
      <sheetName val="P020"/>
      <sheetName val="P021"/>
      <sheetName val="P022"/>
      <sheetName val="P023"/>
      <sheetName val="P024"/>
      <sheetName val="P025"/>
      <sheetName val="P026"/>
      <sheetName val="P027"/>
      <sheetName val="P028"/>
      <sheetName val="P029"/>
      <sheetName val="P030"/>
      <sheetName val="P031"/>
      <sheetName val="P032"/>
      <sheetName val="P033"/>
      <sheetName val="P034"/>
      <sheetName val="P035"/>
      <sheetName val="P036"/>
      <sheetName val="P037"/>
      <sheetName val="P038"/>
      <sheetName val="P039"/>
      <sheetName val="P040"/>
      <sheetName val="P041"/>
      <sheetName val="P042"/>
      <sheetName val="P043"/>
      <sheetName val="P044"/>
      <sheetName val="P045"/>
      <sheetName val="P046"/>
      <sheetName val="P047"/>
      <sheetName val="P048"/>
      <sheetName val="P049"/>
      <sheetName val="P050"/>
      <sheetName val="P051"/>
      <sheetName val="P052"/>
      <sheetName val="P053"/>
      <sheetName val="P054"/>
      <sheetName val="P055"/>
      <sheetName val="P056"/>
      <sheetName val="P057"/>
      <sheetName val="P058"/>
      <sheetName val="P059"/>
      <sheetName val="P060"/>
      <sheetName val="P061"/>
      <sheetName val="P062"/>
      <sheetName val="P063"/>
      <sheetName val="P064"/>
      <sheetName val="P065"/>
      <sheetName val="P066"/>
      <sheetName val="P067"/>
      <sheetName val="P068"/>
      <sheetName val="P069"/>
      <sheetName val="P070"/>
      <sheetName val="P071"/>
      <sheetName val="P072"/>
      <sheetName val="P073"/>
      <sheetName val="P074"/>
      <sheetName val="P075"/>
      <sheetName val="P076"/>
      <sheetName val="P077"/>
      <sheetName val="P078"/>
      <sheetName val="P079"/>
      <sheetName val="P080"/>
      <sheetName val="P081"/>
      <sheetName val="P082"/>
      <sheetName val="P083"/>
      <sheetName val="P084"/>
      <sheetName val="P085"/>
      <sheetName val="P086"/>
      <sheetName val="P087"/>
      <sheetName val="P088"/>
      <sheetName val="P089"/>
      <sheetName val="P090"/>
      <sheetName val="P091"/>
      <sheetName val="P092"/>
      <sheetName val="P093"/>
      <sheetName val="P094"/>
      <sheetName val="P095"/>
      <sheetName val="P096"/>
      <sheetName val="P097"/>
      <sheetName val="P098"/>
      <sheetName val="Puntentelling"/>
      <sheetName val="LOV"/>
    </sheetNames>
    <sheetDataSet>
      <sheetData sheetId="0" refreshError="1"/>
      <sheetData sheetId="1" refreshError="1"/>
      <sheetData sheetId="2" refreshError="1"/>
      <sheetData sheetId="3" refreshError="1"/>
      <sheetData sheetId="4">
        <row r="5">
          <cell r="C5" t="str">
            <v>Jan-Hein Bos</v>
          </cell>
        </row>
        <row r="6">
          <cell r="C6" t="str">
            <v>Maaike van der Meer</v>
          </cell>
        </row>
        <row r="7">
          <cell r="C7" t="str">
            <v>Jordy Plat</v>
          </cell>
        </row>
        <row r="8">
          <cell r="C8" t="str">
            <v>Daan ten Voorde</v>
          </cell>
        </row>
        <row r="9">
          <cell r="C9" t="str">
            <v>Bram van der Meer</v>
          </cell>
        </row>
        <row r="10">
          <cell r="C10" t="str">
            <v>Willie ter Doest</v>
          </cell>
        </row>
        <row r="11">
          <cell r="C11" t="str">
            <v>Ayla Plat</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chepersrk@hotmail.com?subject=Remko's%20WK2026%20Voetbalpoul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schepersrk@hotmail.com?subject=Remko's%20WK2026%20Voetbalpoule"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schepersrk@hotmail.com?subject=Remko's%20WK2026%20Voetbalpoul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P42"/>
  <sheetViews>
    <sheetView showGridLines="0" tabSelected="1" zoomScaleNormal="100" workbookViewId="0">
      <selection activeCell="C24" sqref="C24:H24"/>
    </sheetView>
  </sheetViews>
  <sheetFormatPr defaultColWidth="9.109375" defaultRowHeight="13.2" x14ac:dyDescent="0.25"/>
  <cols>
    <col min="1" max="1" width="1.88671875" customWidth="1"/>
    <col min="2" max="2" width="10.5546875" customWidth="1"/>
    <col min="3" max="3" width="10.6640625" customWidth="1"/>
    <col min="4" max="4" width="13.6640625" bestFit="1" customWidth="1"/>
    <col min="5" max="5" width="7" customWidth="1"/>
    <col min="6" max="6" width="5.6640625" customWidth="1"/>
    <col min="15" max="16" width="5.6640625" customWidth="1"/>
  </cols>
  <sheetData>
    <row r="1" spans="1:14" ht="19.8" customHeight="1" x14ac:dyDescent="0.25">
      <c r="A1" s="1"/>
      <c r="B1" s="60"/>
      <c r="C1" s="60"/>
      <c r="D1" s="60"/>
      <c r="E1" s="60"/>
      <c r="F1" s="60"/>
      <c r="G1" s="60"/>
      <c r="M1" s="1"/>
      <c r="N1" s="1"/>
    </row>
    <row r="2" spans="1:14" ht="22.2" customHeight="1" x14ac:dyDescent="0.25">
      <c r="A2" s="1"/>
      <c r="B2" s="60"/>
      <c r="C2" s="60"/>
      <c r="D2" s="60"/>
      <c r="E2" s="60"/>
      <c r="F2" s="112" t="s">
        <v>0</v>
      </c>
      <c r="G2" s="112"/>
      <c r="H2" s="112"/>
      <c r="I2" s="112"/>
      <c r="J2" s="112"/>
      <c r="M2" s="1"/>
      <c r="N2" s="1"/>
    </row>
    <row r="3" spans="1:14" ht="18.600000000000001" x14ac:dyDescent="0.3">
      <c r="A3" s="1"/>
      <c r="B3" s="1"/>
      <c r="C3" s="1"/>
      <c r="D3" s="113"/>
      <c r="E3" s="113"/>
      <c r="F3" s="115" t="s">
        <v>141</v>
      </c>
      <c r="G3" s="115"/>
      <c r="H3" s="115"/>
      <c r="I3" s="115"/>
      <c r="J3" s="115"/>
      <c r="M3" s="1"/>
      <c r="N3" s="1"/>
    </row>
    <row r="4" spans="1:14" ht="12.75" customHeight="1" x14ac:dyDescent="0.25">
      <c r="A4" s="1"/>
      <c r="B4" s="1"/>
      <c r="C4" s="1"/>
      <c r="D4" s="113"/>
      <c r="E4" s="113"/>
      <c r="F4" s="114" t="s">
        <v>140</v>
      </c>
      <c r="G4" s="114"/>
      <c r="H4" s="114"/>
      <c r="I4" s="114"/>
      <c r="J4" s="114"/>
      <c r="K4" s="1"/>
      <c r="L4" s="1"/>
      <c r="M4" s="1"/>
      <c r="N4" s="1"/>
    </row>
    <row r="5" spans="1:14" ht="12.75" customHeight="1" x14ac:dyDescent="0.25">
      <c r="A5" s="1"/>
      <c r="B5" s="1"/>
      <c r="C5" s="1"/>
      <c r="D5" s="113"/>
      <c r="E5" s="113"/>
      <c r="F5" s="114"/>
      <c r="G5" s="114"/>
      <c r="H5" s="114"/>
      <c r="I5" s="114"/>
      <c r="J5" s="114"/>
      <c r="K5" s="1"/>
      <c r="L5" s="1"/>
      <c r="M5" s="1"/>
      <c r="N5" s="1"/>
    </row>
    <row r="6" spans="1:14" x14ac:dyDescent="0.25">
      <c r="A6" s="1"/>
      <c r="B6" s="1"/>
      <c r="C6" s="1"/>
      <c r="D6" s="113"/>
      <c r="E6" s="113"/>
      <c r="F6" s="1"/>
      <c r="G6" s="1"/>
      <c r="H6" s="1"/>
      <c r="I6" s="1"/>
      <c r="J6" s="1"/>
      <c r="K6" s="1"/>
      <c r="L6" s="1"/>
      <c r="M6" s="1"/>
      <c r="N6" s="1"/>
    </row>
    <row r="7" spans="1:14" x14ac:dyDescent="0.25">
      <c r="A7" s="1"/>
      <c r="B7" s="1"/>
      <c r="C7" s="1"/>
      <c r="D7" s="113"/>
      <c r="E7" s="113"/>
      <c r="F7" s="1"/>
      <c r="G7" s="1"/>
      <c r="H7" s="1"/>
      <c r="I7" s="1"/>
      <c r="J7" s="1"/>
      <c r="K7" s="1"/>
      <c r="L7" s="1"/>
      <c r="M7" s="1"/>
      <c r="N7" s="1"/>
    </row>
    <row r="8" spans="1:14" x14ac:dyDescent="0.25">
      <c r="A8" s="1"/>
      <c r="B8" s="1"/>
      <c r="C8" s="1"/>
      <c r="D8" s="113"/>
      <c r="E8" s="113"/>
      <c r="F8" s="1"/>
      <c r="G8" s="1"/>
      <c r="H8" s="1"/>
      <c r="I8" s="1"/>
      <c r="J8" s="1"/>
      <c r="K8" s="1"/>
      <c r="L8" s="1"/>
      <c r="M8" s="1"/>
      <c r="N8" s="1"/>
    </row>
    <row r="9" spans="1:14" x14ac:dyDescent="0.25">
      <c r="A9" s="1"/>
      <c r="B9" s="1"/>
      <c r="C9" s="1"/>
      <c r="D9" s="113"/>
      <c r="E9" s="113"/>
      <c r="F9" s="1"/>
      <c r="G9" s="1"/>
      <c r="H9" s="1"/>
      <c r="I9" s="1"/>
      <c r="J9" s="1"/>
      <c r="K9" s="1"/>
      <c r="L9" s="1"/>
      <c r="M9" s="1"/>
    </row>
    <row r="10" spans="1:14" x14ac:dyDescent="0.25">
      <c r="A10" s="1"/>
      <c r="B10" s="1"/>
      <c r="C10" s="1"/>
      <c r="D10" s="113"/>
      <c r="E10" s="113"/>
      <c r="F10" s="1"/>
      <c r="G10" s="1"/>
      <c r="I10" s="1"/>
      <c r="J10" s="1"/>
      <c r="K10" s="1"/>
      <c r="L10" s="1"/>
      <c r="M10" s="1"/>
      <c r="N10" s="1"/>
    </row>
    <row r="11" spans="1:14" x14ac:dyDescent="0.25">
      <c r="A11" s="1"/>
      <c r="B11" s="1"/>
      <c r="C11" s="1"/>
      <c r="D11" s="113"/>
      <c r="E11" s="113"/>
      <c r="F11" s="1"/>
      <c r="G11" s="1"/>
      <c r="H11" s="1"/>
      <c r="I11" s="1"/>
      <c r="J11" s="1"/>
      <c r="K11" s="1"/>
      <c r="L11" s="1"/>
      <c r="M11" s="1"/>
      <c r="N11" s="1"/>
    </row>
    <row r="12" spans="1:14" ht="12.75" customHeight="1" x14ac:dyDescent="0.25">
      <c r="A12" s="1"/>
      <c r="B12" s="1"/>
      <c r="C12" s="1"/>
      <c r="D12" s="113"/>
      <c r="E12" s="113"/>
      <c r="F12" s="1"/>
      <c r="G12" s="1"/>
      <c r="H12" s="1"/>
      <c r="I12" s="1"/>
      <c r="J12" s="1"/>
      <c r="K12" s="1"/>
      <c r="L12" s="1"/>
      <c r="M12" s="1"/>
      <c r="N12" s="1"/>
    </row>
    <row r="13" spans="1:14" ht="12.75" customHeight="1" x14ac:dyDescent="0.25">
      <c r="A13" s="1"/>
      <c r="B13" s="1"/>
      <c r="C13" s="1"/>
      <c r="D13" s="113"/>
      <c r="E13" s="113"/>
      <c r="F13" s="1"/>
      <c r="G13" s="1"/>
      <c r="H13" s="1"/>
      <c r="I13" s="1"/>
      <c r="J13" s="1"/>
      <c r="K13" s="1"/>
      <c r="M13" s="1"/>
      <c r="N13" s="1"/>
    </row>
    <row r="14" spans="1:14" x14ac:dyDescent="0.25">
      <c r="A14" s="1"/>
      <c r="B14" s="1"/>
      <c r="C14" s="1"/>
      <c r="D14" s="113"/>
      <c r="E14" s="113"/>
      <c r="F14" s="1"/>
      <c r="G14" s="1"/>
      <c r="H14" s="1"/>
      <c r="I14" s="16"/>
      <c r="J14" s="1"/>
      <c r="K14" s="1"/>
      <c r="L14" s="1"/>
      <c r="M14" s="1"/>
      <c r="N14" s="1"/>
    </row>
    <row r="15" spans="1:14" x14ac:dyDescent="0.25">
      <c r="A15" s="1"/>
      <c r="B15" s="1"/>
      <c r="C15" s="1"/>
      <c r="D15" s="113"/>
      <c r="E15" s="113"/>
      <c r="F15" s="1"/>
      <c r="G15" s="1"/>
      <c r="H15" s="1"/>
      <c r="I15" s="1"/>
      <c r="J15" s="1"/>
      <c r="K15" s="1"/>
      <c r="L15" s="1"/>
      <c r="M15" s="1"/>
      <c r="N15" s="1"/>
    </row>
    <row r="16" spans="1:14" x14ac:dyDescent="0.25">
      <c r="A16" s="1"/>
      <c r="B16" s="1"/>
      <c r="C16" s="1"/>
      <c r="D16" s="113"/>
      <c r="E16" s="113"/>
      <c r="F16" s="1"/>
      <c r="G16" s="1"/>
      <c r="H16" s="1"/>
      <c r="I16" s="1"/>
      <c r="J16" s="1"/>
      <c r="K16" s="1"/>
      <c r="L16" s="1"/>
      <c r="M16" s="1"/>
      <c r="N16" s="1"/>
    </row>
    <row r="17" spans="1:16" x14ac:dyDescent="0.25">
      <c r="A17" s="1"/>
      <c r="B17" s="1"/>
      <c r="C17" s="116" t="s">
        <v>1</v>
      </c>
      <c r="D17" s="117"/>
      <c r="E17" s="2"/>
      <c r="F17" s="1"/>
      <c r="G17" s="1"/>
      <c r="H17" s="1"/>
      <c r="I17" s="1"/>
      <c r="J17" s="1"/>
      <c r="K17" s="1"/>
      <c r="L17" s="1"/>
      <c r="M17" s="1"/>
      <c r="N17" s="1"/>
    </row>
    <row r="18" spans="1:16" x14ac:dyDescent="0.25">
      <c r="A18" s="1"/>
      <c r="B18" s="1"/>
      <c r="C18" s="118" t="s">
        <v>124</v>
      </c>
      <c r="D18" s="119"/>
      <c r="E18" s="3"/>
      <c r="F18" s="1"/>
      <c r="G18" s="1"/>
      <c r="H18" s="1"/>
      <c r="I18" s="1"/>
      <c r="J18" s="1"/>
      <c r="K18" s="1"/>
      <c r="L18" s="1"/>
      <c r="M18" s="1"/>
      <c r="N18" s="1"/>
    </row>
    <row r="19" spans="1:16" x14ac:dyDescent="0.25">
      <c r="A19" s="1"/>
      <c r="B19" s="1"/>
      <c r="C19" s="118" t="s">
        <v>122</v>
      </c>
      <c r="D19" s="119"/>
      <c r="E19" s="3"/>
      <c r="F19" s="1"/>
      <c r="G19" s="1"/>
      <c r="H19" s="1"/>
      <c r="I19" s="1"/>
      <c r="J19" s="1"/>
      <c r="K19" s="1"/>
      <c r="L19" s="1"/>
      <c r="M19" s="1"/>
      <c r="N19" s="1"/>
    </row>
    <row r="20" spans="1:16" ht="12.75" customHeight="1" x14ac:dyDescent="0.25">
      <c r="A20" s="1"/>
      <c r="B20" s="1"/>
      <c r="C20" s="118" t="s">
        <v>2</v>
      </c>
      <c r="D20" s="119"/>
      <c r="E20" s="3"/>
      <c r="F20" s="1"/>
      <c r="G20" s="1"/>
      <c r="H20" s="1"/>
      <c r="I20" s="1"/>
      <c r="J20" s="1"/>
      <c r="K20" s="1"/>
      <c r="L20" s="1"/>
      <c r="M20" s="1"/>
      <c r="N20" s="1"/>
    </row>
    <row r="21" spans="1:16" ht="12.75" customHeight="1" x14ac:dyDescent="0.25">
      <c r="A21" s="1"/>
      <c r="B21" s="1"/>
      <c r="C21" s="118" t="s">
        <v>91</v>
      </c>
      <c r="D21" s="119"/>
      <c r="E21" s="3"/>
      <c r="F21" s="1"/>
      <c r="G21" s="1"/>
      <c r="H21" s="1"/>
      <c r="I21" s="1"/>
      <c r="J21" s="1"/>
      <c r="K21" s="1"/>
      <c r="L21" s="1"/>
      <c r="M21" s="1"/>
      <c r="N21" s="1"/>
    </row>
    <row r="22" spans="1:16" ht="12.75" customHeight="1" x14ac:dyDescent="0.25">
      <c r="A22" s="1"/>
      <c r="E22" s="3"/>
      <c r="F22" s="1"/>
      <c r="G22" s="1"/>
      <c r="H22" s="1"/>
      <c r="I22" s="1"/>
      <c r="J22" s="1"/>
      <c r="K22" s="1"/>
      <c r="L22" s="1"/>
      <c r="M22" s="1"/>
      <c r="N22" s="1"/>
    </row>
    <row r="23" spans="1:16" x14ac:dyDescent="0.25">
      <c r="A23" s="1"/>
      <c r="B23" s="17"/>
      <c r="E23" s="3"/>
      <c r="F23" s="1"/>
      <c r="G23" s="1"/>
      <c r="H23" s="1"/>
      <c r="I23" s="1"/>
      <c r="J23" s="58" t="s">
        <v>125</v>
      </c>
      <c r="K23" s="1"/>
      <c r="L23" s="1"/>
      <c r="M23" s="1"/>
      <c r="N23" s="1"/>
    </row>
    <row r="24" spans="1:16" x14ac:dyDescent="0.25">
      <c r="A24" s="1"/>
      <c r="B24" s="55" t="s">
        <v>92</v>
      </c>
      <c r="C24" s="120"/>
      <c r="D24" s="121"/>
      <c r="E24" s="121"/>
      <c r="F24" s="121"/>
      <c r="G24" s="121"/>
      <c r="H24" s="122"/>
      <c r="I24" s="1"/>
      <c r="J24" s="59"/>
      <c r="K24" s="1"/>
      <c r="L24" s="1"/>
      <c r="M24" s="1"/>
      <c r="N24" s="1"/>
    </row>
    <row r="25" spans="1:16" x14ac:dyDescent="0.25">
      <c r="A25" s="1"/>
      <c r="B25" s="55" t="s">
        <v>93</v>
      </c>
      <c r="C25" s="123"/>
      <c r="D25" s="124"/>
      <c r="E25" s="57" t="s">
        <v>128</v>
      </c>
      <c r="F25" s="10"/>
      <c r="G25" s="10"/>
      <c r="H25" s="10"/>
      <c r="I25" s="1"/>
      <c r="K25" s="1"/>
      <c r="L25" s="1"/>
      <c r="M25" s="1"/>
      <c r="N25" s="1"/>
    </row>
    <row r="26" spans="1:16" x14ac:dyDescent="0.25">
      <c r="A26" s="1"/>
      <c r="B26" s="55" t="s">
        <v>94</v>
      </c>
      <c r="C26" s="125"/>
      <c r="D26" s="121"/>
      <c r="E26" s="121"/>
      <c r="F26" s="121"/>
      <c r="G26" s="121"/>
      <c r="H26" s="122"/>
      <c r="I26" s="1"/>
      <c r="K26" s="4"/>
      <c r="L26" s="1"/>
      <c r="M26" s="1"/>
      <c r="N26" s="1"/>
    </row>
    <row r="27" spans="1:16" x14ac:dyDescent="0.25">
      <c r="A27" s="1"/>
      <c r="B27" s="18"/>
      <c r="F27" s="1"/>
      <c r="G27" s="1"/>
      <c r="H27" s="1"/>
      <c r="I27" s="1"/>
      <c r="J27" s="1"/>
      <c r="K27" s="1"/>
      <c r="L27" s="1"/>
      <c r="M27" s="1"/>
      <c r="N27" s="5"/>
    </row>
    <row r="28" spans="1:16" x14ac:dyDescent="0.25">
      <c r="A28" s="1"/>
      <c r="B28" s="55" t="s">
        <v>129</v>
      </c>
      <c r="C28" s="59"/>
      <c r="D28" s="56" t="s">
        <v>130</v>
      </c>
      <c r="F28" s="6"/>
      <c r="G28" s="54" t="s">
        <v>127</v>
      </c>
      <c r="H28" s="56" t="s">
        <v>126</v>
      </c>
      <c r="I28" s="11"/>
      <c r="J28" s="12"/>
      <c r="K28" s="13"/>
      <c r="L28" s="6"/>
      <c r="M28" s="6"/>
      <c r="N28" s="1"/>
    </row>
    <row r="29" spans="1:16" x14ac:dyDescent="0.25">
      <c r="A29" s="1"/>
      <c r="B29" s="1"/>
      <c r="K29" s="1"/>
      <c r="L29" s="1"/>
      <c r="M29" s="1"/>
      <c r="N29" s="1"/>
    </row>
    <row r="30" spans="1:16" x14ac:dyDescent="0.25">
      <c r="O30" s="1"/>
      <c r="P30" s="1"/>
    </row>
    <row r="31" spans="1:16" x14ac:dyDescent="0.25">
      <c r="C31" s="1"/>
      <c r="D31" s="113"/>
      <c r="E31" s="113"/>
      <c r="O31" s="1"/>
      <c r="P31" s="1"/>
    </row>
    <row r="32" spans="1:16" x14ac:dyDescent="0.25">
      <c r="C32" s="1"/>
      <c r="D32" s="113"/>
      <c r="E32" s="113"/>
      <c r="O32" s="1"/>
      <c r="P32" s="1"/>
    </row>
    <row r="33" spans="2:16" x14ac:dyDescent="0.25">
      <c r="B33" s="1"/>
      <c r="C33" s="1"/>
      <c r="D33" s="113"/>
      <c r="E33" s="113"/>
      <c r="F33" s="1"/>
      <c r="O33" s="1"/>
      <c r="P33" s="1"/>
    </row>
    <row r="34" spans="2:16" x14ac:dyDescent="0.25">
      <c r="B34" s="1"/>
      <c r="C34" s="1"/>
      <c r="D34" s="113"/>
      <c r="E34" s="113"/>
      <c r="F34" s="1"/>
      <c r="O34" s="1"/>
      <c r="P34" s="1"/>
    </row>
    <row r="35" spans="2:16" x14ac:dyDescent="0.25">
      <c r="B35" s="1"/>
      <c r="C35" s="1"/>
      <c r="D35" s="2"/>
      <c r="E35" s="2"/>
      <c r="F35" s="1"/>
      <c r="O35" s="1"/>
      <c r="P35" s="1"/>
    </row>
    <row r="36" spans="2:16" x14ac:dyDescent="0.25">
      <c r="B36" s="1"/>
      <c r="C36" s="1"/>
      <c r="D36" s="113"/>
      <c r="E36" s="113"/>
      <c r="F36" s="1"/>
      <c r="O36" s="1"/>
      <c r="P36" s="1"/>
    </row>
    <row r="37" spans="2:16" x14ac:dyDescent="0.25">
      <c r="B37" s="1"/>
      <c r="C37" s="7"/>
      <c r="D37" s="8"/>
      <c r="E37" s="1"/>
      <c r="F37" s="1"/>
      <c r="O37" s="1"/>
      <c r="P37" s="1"/>
    </row>
    <row r="38" spans="2:16" x14ac:dyDescent="0.25">
      <c r="B38" s="1"/>
      <c r="C38" s="1"/>
      <c r="D38" s="1"/>
      <c r="E38" s="1"/>
      <c r="F38" s="1"/>
      <c r="O38" s="6"/>
      <c r="P38" s="6"/>
    </row>
    <row r="39" spans="2:16" x14ac:dyDescent="0.25">
      <c r="B39" s="1"/>
      <c r="C39" s="9"/>
      <c r="D39" s="126"/>
      <c r="E39" s="126"/>
      <c r="F39" s="1"/>
    </row>
    <row r="40" spans="2:16" x14ac:dyDescent="0.25">
      <c r="B40" s="1"/>
      <c r="F40" s="1"/>
    </row>
    <row r="41" spans="2:16" x14ac:dyDescent="0.25">
      <c r="B41" s="1"/>
      <c r="F41" s="6"/>
    </row>
    <row r="42" spans="2:16" x14ac:dyDescent="0.25">
      <c r="B42" s="1"/>
    </row>
  </sheetData>
  <sheetProtection sheet="1" objects="1" scenarios="1"/>
  <mergeCells count="31">
    <mergeCell ref="D32:E32"/>
    <mergeCell ref="D33:E33"/>
    <mergeCell ref="D34:E34"/>
    <mergeCell ref="D36:E36"/>
    <mergeCell ref="D39:E39"/>
    <mergeCell ref="C21:D21"/>
    <mergeCell ref="C24:H24"/>
    <mergeCell ref="C25:D25"/>
    <mergeCell ref="C26:H26"/>
    <mergeCell ref="D31:E31"/>
    <mergeCell ref="D16:E16"/>
    <mergeCell ref="C17:D17"/>
    <mergeCell ref="C19:D19"/>
    <mergeCell ref="C20:D20"/>
    <mergeCell ref="C18:D18"/>
    <mergeCell ref="F2:J2"/>
    <mergeCell ref="D4:E4"/>
    <mergeCell ref="F4:J5"/>
    <mergeCell ref="D5:E5"/>
    <mergeCell ref="D15:E15"/>
    <mergeCell ref="D11:E11"/>
    <mergeCell ref="D12:E12"/>
    <mergeCell ref="D13:E13"/>
    <mergeCell ref="D14:E14"/>
    <mergeCell ref="F3:J3"/>
    <mergeCell ref="D6:E6"/>
    <mergeCell ref="D7:E7"/>
    <mergeCell ref="D8:E8"/>
    <mergeCell ref="D9:E9"/>
    <mergeCell ref="D10:E10"/>
    <mergeCell ref="D3:E3"/>
  </mergeCells>
  <conditionalFormatting sqref="N27">
    <cfRule type="cellIs" dxfId="5" priority="1" stopIfTrue="1" operator="equal">
      <formula>TRUE</formula>
    </cfRule>
  </conditionalFormatting>
  <dataValidations count="1">
    <dataValidation type="list" allowBlank="1" showInputMessage="1" showErrorMessage="1" sqref="J24 C28" xr:uid="{00000000-0002-0000-0000-000000000000}">
      <formula1>"Ja,Nee"</formula1>
    </dataValidation>
  </dataValidations>
  <hyperlinks>
    <hyperlink ref="C21:D21" location="Inschrijfformulier!A1" display="voetbalpoule invullen" xr:uid="{00000000-0004-0000-0000-000000000000}"/>
    <hyperlink ref="C17:D17" r:id="rId1" display="mail de organisatie" xr:uid="{00000000-0004-0000-0000-000001000000}"/>
    <hyperlink ref="C18:D18" location="Speelschema!A1" display="speelschema" xr:uid="{00000000-0004-0000-0000-000002000000}"/>
    <hyperlink ref="C19:D19" location="Historie!A1" display="historie" xr:uid="{00000000-0004-0000-0000-000003000000}"/>
    <hyperlink ref="C20:D20" location="Spelregels!A1" display="spelregels" xr:uid="{00000000-0004-0000-0000-000004000000}"/>
  </hyperlinks>
  <pageMargins left="0.70866141732283472" right="0.70866141732283472" top="0.74803149606299213" bottom="0.74803149606299213" header="0.31496062992125984" footer="0.31496062992125984"/>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
  <sheetViews>
    <sheetView showGridLines="0" topLeftCell="A2" zoomScale="55" zoomScaleNormal="55" workbookViewId="0">
      <selection activeCell="C24" sqref="C24:H24"/>
    </sheetView>
  </sheetViews>
  <sheetFormatPr defaultRowHeight="13.2" x14ac:dyDescent="0.25"/>
  <sheetData/>
  <sheetProtection sheet="1" objects="1" scenarios="1"/>
  <pageMargins left="0.70866141732283472" right="0.70866141732283472" top="0.74803149606299213" bottom="0.74803149606299213" header="0.31496062992125984" footer="0.31496062992125984"/>
  <pageSetup scale="6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Q102"/>
  <sheetViews>
    <sheetView showGridLines="0" zoomScale="85" zoomScaleNormal="85" workbookViewId="0">
      <pane ySplit="9" topLeftCell="A10" activePane="bottomLeft" state="frozen"/>
      <selection activeCell="C24" sqref="C24:H24"/>
      <selection pane="bottomLeft" activeCell="K6" sqref="K6:L6"/>
    </sheetView>
  </sheetViews>
  <sheetFormatPr defaultColWidth="9.109375" defaultRowHeight="13.2" x14ac:dyDescent="0.25"/>
  <cols>
    <col min="1" max="1" width="3" style="19" customWidth="1"/>
    <col min="2" max="3" width="9.109375" style="19"/>
    <col min="4" max="4" width="9.109375" style="19" customWidth="1"/>
    <col min="5" max="5" width="17.44140625" style="19" customWidth="1"/>
    <col min="6" max="6" width="9.33203125" style="19" bestFit="1" customWidth="1"/>
    <col min="7" max="7" width="7.33203125" style="19" customWidth="1"/>
    <col min="8" max="8" width="9.109375" style="19" customWidth="1"/>
    <col min="9" max="9" width="10.88671875" style="19" customWidth="1"/>
    <col min="10" max="10" width="6.6640625" style="19" customWidth="1"/>
    <col min="11" max="12" width="10.6640625" style="19" customWidth="1"/>
    <col min="13" max="16384" width="9.109375" style="19"/>
  </cols>
  <sheetData>
    <row r="1" spans="1:17" x14ac:dyDescent="0.25">
      <c r="A1" s="18"/>
      <c r="B1" s="18"/>
      <c r="C1" s="18"/>
      <c r="D1" s="18"/>
      <c r="E1" s="18"/>
      <c r="F1" s="18"/>
      <c r="G1" s="18"/>
      <c r="H1" s="18"/>
      <c r="I1" s="18"/>
      <c r="J1" s="18"/>
      <c r="K1" s="18"/>
      <c r="L1" s="18"/>
      <c r="M1" s="18"/>
      <c r="N1" s="18"/>
      <c r="O1" s="18"/>
      <c r="P1" s="18"/>
      <c r="Q1" s="18"/>
    </row>
    <row r="2" spans="1:17" ht="15" customHeight="1" x14ac:dyDescent="0.25">
      <c r="A2" s="18"/>
      <c r="B2" s="18"/>
      <c r="C2" s="18"/>
      <c r="D2" s="18"/>
      <c r="E2" s="18"/>
      <c r="F2" s="18"/>
      <c r="G2" s="18"/>
      <c r="H2" s="18"/>
      <c r="I2" s="18"/>
      <c r="J2" s="18"/>
      <c r="K2" s="118" t="s">
        <v>3</v>
      </c>
      <c r="L2" s="119"/>
      <c r="M2" s="18"/>
      <c r="N2" s="18"/>
      <c r="O2" s="18"/>
      <c r="P2" s="18"/>
      <c r="Q2" s="18"/>
    </row>
    <row r="3" spans="1:17" ht="15" customHeight="1" x14ac:dyDescent="0.25">
      <c r="A3" s="18"/>
      <c r="E3" s="112" t="s">
        <v>0</v>
      </c>
      <c r="F3" s="112"/>
      <c r="G3" s="112"/>
      <c r="H3" s="112"/>
      <c r="I3" s="112"/>
      <c r="J3" s="18"/>
      <c r="K3" s="116" t="s">
        <v>1</v>
      </c>
      <c r="L3" s="117"/>
      <c r="M3" s="18"/>
      <c r="N3" s="18"/>
      <c r="O3" s="18"/>
      <c r="P3" s="18"/>
      <c r="Q3" s="18"/>
    </row>
    <row r="4" spans="1:17" ht="15" customHeight="1" x14ac:dyDescent="0.25">
      <c r="A4" s="18"/>
      <c r="E4" s="115" t="str">
        <f>Introductie!$F$3</f>
        <v>WORLD CUP 2026</v>
      </c>
      <c r="F4" s="115"/>
      <c r="G4" s="115"/>
      <c r="H4" s="115"/>
      <c r="I4" s="115"/>
      <c r="J4" s="18"/>
      <c r="K4" s="118" t="s">
        <v>2</v>
      </c>
      <c r="L4" s="119"/>
      <c r="M4" s="18"/>
      <c r="N4" s="18"/>
      <c r="O4" s="18"/>
      <c r="P4" s="18"/>
      <c r="Q4" s="18"/>
    </row>
    <row r="5" spans="1:17" ht="15" customHeight="1" x14ac:dyDescent="0.25">
      <c r="A5" s="18"/>
      <c r="E5" s="115"/>
      <c r="F5" s="115"/>
      <c r="G5" s="115"/>
      <c r="H5" s="115"/>
      <c r="I5" s="115"/>
      <c r="J5" s="18"/>
      <c r="K5" s="118" t="s">
        <v>122</v>
      </c>
      <c r="L5" s="119"/>
      <c r="M5" s="18"/>
      <c r="N5" s="18"/>
      <c r="O5" s="18"/>
      <c r="P5" s="18"/>
      <c r="Q5" s="18"/>
    </row>
    <row r="6" spans="1:17" ht="15" customHeight="1" x14ac:dyDescent="0.25">
      <c r="A6" s="18"/>
      <c r="E6" s="128" t="str">
        <f>Introductie!$F$4</f>
        <v>VS - Mexico - Canada</v>
      </c>
      <c r="F6" s="128"/>
      <c r="G6" s="128"/>
      <c r="H6" s="128"/>
      <c r="I6" s="128"/>
      <c r="J6" s="18"/>
      <c r="K6" s="118" t="s">
        <v>91</v>
      </c>
      <c r="L6" s="119"/>
      <c r="M6" s="18"/>
      <c r="N6" s="18"/>
      <c r="O6" s="18"/>
      <c r="P6" s="18"/>
      <c r="Q6" s="18"/>
    </row>
    <row r="7" spans="1:17" ht="15" customHeight="1" x14ac:dyDescent="0.25">
      <c r="A7" s="18"/>
      <c r="E7" s="128"/>
      <c r="F7" s="128"/>
      <c r="G7" s="128"/>
      <c r="H7" s="128"/>
      <c r="I7" s="128"/>
      <c r="J7" s="18"/>
      <c r="K7" s="18"/>
      <c r="L7" s="18"/>
      <c r="M7" s="18"/>
      <c r="N7" s="18"/>
      <c r="O7" s="18"/>
      <c r="P7" s="18"/>
      <c r="Q7" s="18"/>
    </row>
    <row r="8" spans="1:17" ht="15" customHeight="1" x14ac:dyDescent="0.25">
      <c r="A8" s="18"/>
      <c r="B8" s="18"/>
      <c r="C8" s="18"/>
      <c r="D8" s="18"/>
      <c r="E8" s="18"/>
      <c r="F8" s="18"/>
      <c r="G8" s="18"/>
      <c r="H8" s="18"/>
      <c r="I8" s="18"/>
      <c r="J8" s="18"/>
      <c r="K8" s="18"/>
      <c r="L8" s="18"/>
      <c r="M8" s="18"/>
      <c r="N8" s="18"/>
      <c r="O8" s="18"/>
      <c r="P8" s="18"/>
      <c r="Q8" s="18"/>
    </row>
    <row r="9" spans="1:17" ht="15" customHeight="1" x14ac:dyDescent="0.25">
      <c r="A9" s="18"/>
      <c r="B9" s="18"/>
      <c r="C9" s="18"/>
      <c r="D9" s="18"/>
      <c r="E9" s="18"/>
      <c r="F9" s="18"/>
      <c r="G9" s="18"/>
      <c r="H9" s="18"/>
      <c r="I9" s="18"/>
      <c r="J9" s="18"/>
      <c r="K9" s="18"/>
      <c r="L9" s="18"/>
      <c r="M9" s="18"/>
      <c r="N9" s="18"/>
      <c r="O9" s="18"/>
      <c r="P9" s="18"/>
      <c r="Q9" s="18"/>
    </row>
    <row r="10" spans="1:17" x14ac:dyDescent="0.25">
      <c r="A10" s="18"/>
      <c r="B10" s="18"/>
      <c r="C10" s="18"/>
      <c r="D10" s="18"/>
      <c r="E10" s="18"/>
      <c r="F10" s="18"/>
      <c r="G10" s="18"/>
      <c r="H10" s="18"/>
      <c r="I10" s="18"/>
      <c r="J10" s="18"/>
      <c r="K10" s="18"/>
      <c r="L10" s="18"/>
      <c r="M10" s="18"/>
      <c r="N10" s="18"/>
      <c r="O10" s="18"/>
      <c r="P10" s="18"/>
      <c r="Q10" s="18"/>
    </row>
    <row r="11" spans="1:17" ht="15.6" x14ac:dyDescent="0.25">
      <c r="A11" s="18"/>
      <c r="B11" s="20" t="s">
        <v>35</v>
      </c>
      <c r="C11" s="18"/>
      <c r="D11" s="18"/>
      <c r="E11" s="18"/>
      <c r="F11" s="18"/>
      <c r="G11" s="18"/>
      <c r="H11" s="18"/>
      <c r="I11" s="18"/>
      <c r="J11" s="18"/>
      <c r="K11" s="18"/>
      <c r="L11" s="18"/>
      <c r="M11" s="18"/>
      <c r="N11" s="18"/>
      <c r="O11" s="18"/>
      <c r="P11" s="18"/>
      <c r="Q11" s="18"/>
    </row>
    <row r="12" spans="1:17" x14ac:dyDescent="0.25">
      <c r="A12" s="18"/>
      <c r="C12" s="29"/>
      <c r="D12" s="37"/>
      <c r="E12" s="37"/>
      <c r="F12" s="29"/>
      <c r="G12" s="29"/>
      <c r="H12" s="18"/>
      <c r="I12" s="37"/>
      <c r="J12" s="18"/>
      <c r="K12" s="18"/>
      <c r="L12" s="18"/>
      <c r="M12" s="18"/>
      <c r="N12" s="18"/>
      <c r="O12" s="18"/>
      <c r="P12" s="18"/>
      <c r="Q12" s="18"/>
    </row>
    <row r="13" spans="1:17" ht="34.950000000000003" customHeight="1" x14ac:dyDescent="0.25">
      <c r="A13" s="18"/>
      <c r="C13" s="42" t="s">
        <v>135</v>
      </c>
      <c r="D13" s="37"/>
      <c r="E13" s="37"/>
      <c r="F13" s="29"/>
      <c r="G13" s="29"/>
      <c r="H13" s="18"/>
      <c r="I13" s="43" t="s">
        <v>849</v>
      </c>
      <c r="J13" s="18"/>
      <c r="K13" s="18"/>
      <c r="L13" s="18"/>
      <c r="N13" s="18"/>
      <c r="O13" s="18"/>
      <c r="P13" s="18"/>
      <c r="Q13" s="18"/>
    </row>
    <row r="14" spans="1:17" x14ac:dyDescent="0.25">
      <c r="A14" s="18"/>
      <c r="C14" s="44">
        <v>1</v>
      </c>
      <c r="D14" s="45" t="str">
        <f>[1]Klassement!C5</f>
        <v>Jan-Hein Bos</v>
      </c>
      <c r="E14" s="45"/>
      <c r="F14" s="46">
        <v>518</v>
      </c>
      <c r="G14" s="37" t="s">
        <v>18</v>
      </c>
      <c r="H14" s="47">
        <f>F14/$F$22</f>
        <v>0.51800000000000002</v>
      </c>
      <c r="I14" s="48" t="s">
        <v>79</v>
      </c>
      <c r="J14" s="18"/>
      <c r="K14" s="18"/>
      <c r="L14" s="18"/>
      <c r="M14" s="18"/>
      <c r="N14" s="18"/>
      <c r="O14" s="18"/>
      <c r="P14" s="18"/>
      <c r="Q14" s="18"/>
    </row>
    <row r="15" spans="1:17" x14ac:dyDescent="0.25">
      <c r="A15" s="18"/>
      <c r="C15" s="44">
        <v>2</v>
      </c>
      <c r="D15" s="45" t="str">
        <f>[1]Klassement!C6</f>
        <v>Maaike van der Meer</v>
      </c>
      <c r="E15" s="45"/>
      <c r="F15" s="46">
        <v>511</v>
      </c>
      <c r="G15" s="37" t="s">
        <v>18</v>
      </c>
      <c r="H15" s="47">
        <f t="shared" ref="H15:H20" si="0">F15/$F$22</f>
        <v>0.51100000000000001</v>
      </c>
      <c r="I15" s="49" t="s">
        <v>39</v>
      </c>
      <c r="J15" s="18"/>
      <c r="K15" s="18"/>
      <c r="L15" s="18"/>
      <c r="M15" s="18"/>
      <c r="N15" s="18"/>
      <c r="O15" s="18"/>
      <c r="P15" s="18"/>
      <c r="Q15" s="18"/>
    </row>
    <row r="16" spans="1:17" x14ac:dyDescent="0.25">
      <c r="A16" s="18"/>
      <c r="C16" s="44">
        <v>3</v>
      </c>
      <c r="D16" s="45" t="str">
        <f>[1]Klassement!C7</f>
        <v>Jordy Plat</v>
      </c>
      <c r="E16" s="45"/>
      <c r="F16" s="46">
        <v>505</v>
      </c>
      <c r="G16" s="37" t="s">
        <v>18</v>
      </c>
      <c r="H16" s="47">
        <f t="shared" si="0"/>
        <v>0.505</v>
      </c>
      <c r="I16" s="49" t="s">
        <v>39</v>
      </c>
      <c r="J16" s="18"/>
      <c r="K16" s="18"/>
      <c r="L16" s="18"/>
      <c r="M16" s="18"/>
      <c r="N16" s="18"/>
      <c r="O16" s="18"/>
      <c r="P16" s="18"/>
      <c r="Q16" s="18"/>
    </row>
    <row r="17" spans="1:17" x14ac:dyDescent="0.25">
      <c r="A17" s="18"/>
      <c r="C17" s="44">
        <v>4</v>
      </c>
      <c r="D17" s="45" t="str">
        <f>[1]Klassement!C8</f>
        <v>Daan ten Voorde</v>
      </c>
      <c r="E17" s="45"/>
      <c r="F17" s="46">
        <v>499</v>
      </c>
      <c r="G17" s="37" t="s">
        <v>18</v>
      </c>
      <c r="H17" s="47">
        <f t="shared" si="0"/>
        <v>0.499</v>
      </c>
      <c r="I17" s="48" t="s">
        <v>79</v>
      </c>
      <c r="J17" s="18"/>
      <c r="K17" s="18"/>
      <c r="L17" s="18"/>
      <c r="M17" s="18"/>
      <c r="N17" s="18"/>
      <c r="O17" s="18"/>
      <c r="P17" s="18"/>
      <c r="Q17" s="18"/>
    </row>
    <row r="18" spans="1:17" x14ac:dyDescent="0.25">
      <c r="A18" s="18"/>
      <c r="C18" s="44">
        <v>5</v>
      </c>
      <c r="D18" s="45" t="str">
        <f>[1]Klassement!C9</f>
        <v>Bram van der Meer</v>
      </c>
      <c r="E18" s="45"/>
      <c r="F18" s="46">
        <v>486</v>
      </c>
      <c r="G18" s="37" t="s">
        <v>18</v>
      </c>
      <c r="H18" s="47">
        <f t="shared" si="0"/>
        <v>0.48599999999999999</v>
      </c>
      <c r="I18" s="48" t="s">
        <v>42</v>
      </c>
      <c r="J18" s="18"/>
      <c r="K18" s="18"/>
      <c r="L18" s="18"/>
      <c r="M18" s="18"/>
      <c r="N18" s="18"/>
      <c r="O18" s="18"/>
      <c r="P18" s="18"/>
      <c r="Q18" s="18"/>
    </row>
    <row r="19" spans="1:17" x14ac:dyDescent="0.25">
      <c r="A19" s="18"/>
      <c r="C19" s="44">
        <v>5</v>
      </c>
      <c r="D19" s="45" t="str">
        <f>[1]Klassement!C10</f>
        <v>Willie ter Doest</v>
      </c>
      <c r="E19" s="45"/>
      <c r="F19" s="46">
        <v>486</v>
      </c>
      <c r="G19" s="37" t="s">
        <v>18</v>
      </c>
      <c r="H19" s="47">
        <f t="shared" si="0"/>
        <v>0.48599999999999999</v>
      </c>
      <c r="I19" s="48" t="s">
        <v>53</v>
      </c>
      <c r="J19" s="18"/>
      <c r="K19" s="18"/>
      <c r="L19" s="18"/>
      <c r="M19" s="18"/>
      <c r="N19" s="18"/>
      <c r="O19" s="18"/>
      <c r="P19" s="18"/>
      <c r="Q19" s="18"/>
    </row>
    <row r="20" spans="1:17" x14ac:dyDescent="0.25">
      <c r="A20" s="18"/>
      <c r="C20" s="44">
        <v>5</v>
      </c>
      <c r="D20" s="45" t="str">
        <f>[1]Klassement!C11</f>
        <v>Ayla Plat</v>
      </c>
      <c r="E20" s="45"/>
      <c r="F20" s="46">
        <v>486</v>
      </c>
      <c r="G20" s="37" t="s">
        <v>18</v>
      </c>
      <c r="H20" s="47">
        <f t="shared" si="0"/>
        <v>0.48599999999999999</v>
      </c>
      <c r="I20" s="48" t="s">
        <v>82</v>
      </c>
      <c r="J20" s="18"/>
      <c r="K20" s="18"/>
      <c r="L20" s="18"/>
      <c r="M20" s="18"/>
      <c r="N20" s="18"/>
      <c r="O20" s="18"/>
      <c r="P20" s="18"/>
      <c r="Q20" s="18"/>
    </row>
    <row r="21" spans="1:17" x14ac:dyDescent="0.25">
      <c r="A21" s="18"/>
      <c r="B21" s="18"/>
      <c r="C21" s="29"/>
      <c r="D21" s="37"/>
      <c r="E21" s="37"/>
      <c r="F21" s="50"/>
      <c r="G21" s="29"/>
      <c r="H21" s="51"/>
      <c r="I21" s="37"/>
      <c r="J21" s="18"/>
      <c r="K21" s="18"/>
      <c r="L21" s="18"/>
      <c r="M21" s="18"/>
      <c r="N21" s="18"/>
      <c r="O21" s="18"/>
      <c r="P21" s="18"/>
      <c r="Q21" s="18"/>
    </row>
    <row r="22" spans="1:17" x14ac:dyDescent="0.25">
      <c r="A22" s="18"/>
      <c r="B22" s="18"/>
      <c r="C22" s="29" t="s">
        <v>45</v>
      </c>
      <c r="D22" s="37"/>
      <c r="E22" s="37"/>
      <c r="F22" s="46">
        <v>1000</v>
      </c>
      <c r="G22" s="29" t="s">
        <v>18</v>
      </c>
      <c r="H22" s="52">
        <f>F22/F22</f>
        <v>1</v>
      </c>
      <c r="I22" s="49" t="s">
        <v>39</v>
      </c>
      <c r="J22" s="18"/>
      <c r="K22" s="18"/>
      <c r="L22" s="18"/>
      <c r="M22" s="18"/>
      <c r="N22" s="18"/>
      <c r="O22" s="18"/>
      <c r="P22" s="18"/>
      <c r="Q22" s="18"/>
    </row>
    <row r="23" spans="1:17" x14ac:dyDescent="0.25">
      <c r="A23" s="18"/>
      <c r="B23" s="18"/>
      <c r="C23" s="37" t="s">
        <v>46</v>
      </c>
      <c r="D23" s="37"/>
      <c r="E23" s="37"/>
      <c r="F23" s="46">
        <v>67</v>
      </c>
      <c r="G23" s="29"/>
      <c r="H23" s="18"/>
      <c r="I23" s="37"/>
      <c r="J23" s="18"/>
      <c r="K23" s="18"/>
      <c r="L23" s="18"/>
      <c r="M23" s="18"/>
      <c r="N23" s="18"/>
      <c r="O23" s="18"/>
      <c r="P23" s="18"/>
      <c r="Q23" s="18"/>
    </row>
    <row r="24" spans="1:17" x14ac:dyDescent="0.25">
      <c r="A24" s="18"/>
      <c r="B24" s="18"/>
      <c r="C24" s="29"/>
      <c r="D24" s="37"/>
      <c r="E24" s="37"/>
      <c r="F24" s="29"/>
      <c r="G24" s="29"/>
      <c r="H24" s="18"/>
      <c r="I24" s="37"/>
      <c r="J24" s="18"/>
      <c r="K24" s="18"/>
      <c r="L24" s="18"/>
      <c r="M24" s="18"/>
      <c r="N24" s="18"/>
      <c r="O24" s="18"/>
      <c r="P24" s="18"/>
      <c r="Q24" s="18"/>
    </row>
    <row r="25" spans="1:17" ht="34.950000000000003" customHeight="1" x14ac:dyDescent="0.25">
      <c r="A25" s="18"/>
      <c r="C25" s="42" t="s">
        <v>136</v>
      </c>
      <c r="D25" s="37"/>
      <c r="E25" s="37"/>
      <c r="F25" s="29"/>
      <c r="G25" s="29"/>
      <c r="H25" s="18"/>
      <c r="I25" s="43" t="s">
        <v>850</v>
      </c>
      <c r="J25" s="18"/>
      <c r="K25" s="18"/>
      <c r="L25" s="18"/>
      <c r="N25" s="18"/>
      <c r="O25" s="18"/>
      <c r="P25" s="18"/>
      <c r="Q25" s="18"/>
    </row>
    <row r="26" spans="1:17" x14ac:dyDescent="0.25">
      <c r="A26" s="18"/>
      <c r="C26" s="44">
        <v>1</v>
      </c>
      <c r="D26" s="45" t="s">
        <v>114</v>
      </c>
      <c r="E26" s="45"/>
      <c r="F26" s="46">
        <v>612</v>
      </c>
      <c r="G26" s="37" t="s">
        <v>18</v>
      </c>
      <c r="H26" s="47">
        <f>F26/F32</f>
        <v>0.57518796992481203</v>
      </c>
      <c r="I26" s="49" t="s">
        <v>83</v>
      </c>
      <c r="J26" s="18"/>
      <c r="K26" s="18"/>
      <c r="L26" s="18"/>
      <c r="M26" s="18"/>
      <c r="N26" s="18"/>
      <c r="O26" s="18"/>
      <c r="P26" s="18"/>
      <c r="Q26" s="18"/>
    </row>
    <row r="27" spans="1:17" x14ac:dyDescent="0.25">
      <c r="A27" s="18"/>
      <c r="C27" s="44">
        <v>2</v>
      </c>
      <c r="D27" s="45" t="s">
        <v>137</v>
      </c>
      <c r="E27" s="45"/>
      <c r="F27" s="46">
        <v>586</v>
      </c>
      <c r="G27" s="37" t="s">
        <v>18</v>
      </c>
      <c r="H27" s="47">
        <f>F27/F32</f>
        <v>0.5507518796992481</v>
      </c>
      <c r="I27" s="49" t="s">
        <v>83</v>
      </c>
      <c r="J27" s="18"/>
      <c r="K27" s="18"/>
      <c r="L27" s="18"/>
      <c r="M27" s="18"/>
      <c r="N27" s="18"/>
      <c r="O27" s="18"/>
      <c r="P27" s="18"/>
      <c r="Q27" s="18"/>
    </row>
    <row r="28" spans="1:17" x14ac:dyDescent="0.25">
      <c r="A28" s="18"/>
      <c r="C28" s="44">
        <v>3</v>
      </c>
      <c r="D28" s="45" t="s">
        <v>138</v>
      </c>
      <c r="E28" s="45"/>
      <c r="F28" s="46">
        <v>585</v>
      </c>
      <c r="G28" s="37" t="s">
        <v>18</v>
      </c>
      <c r="H28" s="47">
        <f>F28/F32</f>
        <v>0.54981203007518797</v>
      </c>
      <c r="I28" s="49" t="s">
        <v>83</v>
      </c>
      <c r="J28" s="18"/>
      <c r="K28" s="18"/>
      <c r="L28" s="18"/>
      <c r="M28" s="18"/>
      <c r="N28" s="18"/>
      <c r="O28" s="18"/>
      <c r="P28" s="18"/>
      <c r="Q28" s="18"/>
    </row>
    <row r="29" spans="1:17" x14ac:dyDescent="0.25">
      <c r="A29" s="18"/>
      <c r="C29" s="44">
        <v>4</v>
      </c>
      <c r="D29" s="45" t="s">
        <v>139</v>
      </c>
      <c r="E29" s="45"/>
      <c r="F29" s="46">
        <v>573</v>
      </c>
      <c r="G29" s="37" t="s">
        <v>18</v>
      </c>
      <c r="H29" s="47">
        <f>F29/F32</f>
        <v>0.5385338345864662</v>
      </c>
      <c r="I29" s="49" t="s">
        <v>83</v>
      </c>
      <c r="J29" s="18"/>
      <c r="K29" s="18"/>
      <c r="L29" s="18"/>
      <c r="M29" s="18"/>
      <c r="N29" s="18"/>
      <c r="O29" s="18"/>
      <c r="P29" s="18"/>
      <c r="Q29" s="18"/>
    </row>
    <row r="30" spans="1:17" x14ac:dyDescent="0.25">
      <c r="A30" s="18"/>
      <c r="C30" s="44">
        <v>5</v>
      </c>
      <c r="D30" s="45" t="s">
        <v>50</v>
      </c>
      <c r="E30" s="45"/>
      <c r="F30" s="46">
        <v>536</v>
      </c>
      <c r="G30" s="37" t="s">
        <v>18</v>
      </c>
      <c r="H30" s="47">
        <f>F30/F32</f>
        <v>0.50375939849624063</v>
      </c>
      <c r="I30" s="49" t="s">
        <v>83</v>
      </c>
      <c r="J30" s="18"/>
      <c r="K30" s="18"/>
      <c r="L30" s="18"/>
      <c r="M30" s="18"/>
      <c r="N30" s="18"/>
      <c r="O30" s="18"/>
      <c r="P30" s="18"/>
      <c r="Q30" s="18"/>
    </row>
    <row r="31" spans="1:17" x14ac:dyDescent="0.25">
      <c r="A31" s="18"/>
      <c r="B31" s="18"/>
      <c r="C31" s="29"/>
      <c r="D31" s="37"/>
      <c r="E31" s="37"/>
      <c r="F31" s="50"/>
      <c r="G31" s="29"/>
      <c r="H31" s="51"/>
      <c r="I31" s="37"/>
      <c r="J31" s="18"/>
      <c r="K31" s="18"/>
      <c r="L31" s="18"/>
      <c r="M31" s="18"/>
      <c r="N31" s="18"/>
      <c r="O31" s="18"/>
      <c r="P31" s="18"/>
      <c r="Q31" s="18"/>
    </row>
    <row r="32" spans="1:17" x14ac:dyDescent="0.25">
      <c r="A32" s="18"/>
      <c r="B32" s="18"/>
      <c r="C32" s="29" t="s">
        <v>45</v>
      </c>
      <c r="D32" s="37"/>
      <c r="E32" s="37"/>
      <c r="F32" s="46">
        <v>1064</v>
      </c>
      <c r="G32" s="29" t="s">
        <v>18</v>
      </c>
      <c r="H32" s="52">
        <f>F32/F32</f>
        <v>1</v>
      </c>
      <c r="I32" s="49" t="s">
        <v>83</v>
      </c>
      <c r="J32" s="18"/>
      <c r="K32" s="18"/>
      <c r="L32" s="18"/>
      <c r="M32" s="18"/>
      <c r="N32" s="18"/>
      <c r="O32" s="18"/>
      <c r="P32" s="18"/>
      <c r="Q32" s="18"/>
    </row>
    <row r="33" spans="1:17" x14ac:dyDescent="0.25">
      <c r="A33" s="18"/>
      <c r="B33" s="18"/>
      <c r="C33" s="37" t="s">
        <v>46</v>
      </c>
      <c r="D33" s="37"/>
      <c r="E33" s="37"/>
      <c r="F33" s="46">
        <v>57</v>
      </c>
      <c r="G33" s="29"/>
      <c r="H33" s="18"/>
      <c r="I33" s="37"/>
      <c r="J33" s="18"/>
      <c r="K33" s="18"/>
      <c r="L33" s="18"/>
      <c r="M33" s="18"/>
      <c r="N33" s="18"/>
      <c r="O33" s="18"/>
      <c r="P33" s="18"/>
      <c r="Q33" s="18"/>
    </row>
    <row r="34" spans="1:17" x14ac:dyDescent="0.25">
      <c r="A34" s="18"/>
      <c r="B34" s="18"/>
      <c r="C34" s="29"/>
      <c r="D34" s="37"/>
      <c r="E34" s="37"/>
      <c r="F34" s="29"/>
      <c r="G34" s="29"/>
      <c r="H34" s="18"/>
      <c r="I34" s="37"/>
      <c r="J34" s="18"/>
      <c r="K34" s="18"/>
      <c r="L34" s="18"/>
      <c r="M34" s="18"/>
      <c r="N34" s="18"/>
      <c r="O34" s="18"/>
      <c r="P34" s="18"/>
      <c r="Q34" s="18"/>
    </row>
    <row r="35" spans="1:17" ht="34.950000000000003" customHeight="1" x14ac:dyDescent="0.25">
      <c r="A35" s="18"/>
      <c r="C35" s="42" t="s">
        <v>111</v>
      </c>
      <c r="D35" s="37"/>
      <c r="E35" s="37"/>
      <c r="F35" s="29"/>
      <c r="G35" s="29"/>
      <c r="H35" s="18"/>
      <c r="I35" s="43" t="s">
        <v>112</v>
      </c>
      <c r="J35" s="18"/>
      <c r="K35" s="18"/>
      <c r="L35" s="18"/>
      <c r="N35" s="18"/>
      <c r="O35" s="18"/>
      <c r="P35" s="18"/>
      <c r="Q35" s="18"/>
    </row>
    <row r="36" spans="1:17" x14ac:dyDescent="0.25">
      <c r="A36" s="18"/>
      <c r="C36" s="44">
        <v>1</v>
      </c>
      <c r="D36" s="127" t="s">
        <v>41</v>
      </c>
      <c r="E36" s="127"/>
      <c r="F36" s="46">
        <v>502</v>
      </c>
      <c r="G36" s="37" t="s">
        <v>18</v>
      </c>
      <c r="H36" s="47">
        <f>F36/F42</f>
        <v>0.502</v>
      </c>
      <c r="I36" s="48" t="s">
        <v>79</v>
      </c>
      <c r="J36" s="18"/>
      <c r="K36" s="18"/>
      <c r="L36" s="18"/>
      <c r="M36" s="18"/>
      <c r="N36" s="18"/>
      <c r="O36" s="18"/>
      <c r="P36" s="18"/>
      <c r="Q36" s="18"/>
    </row>
    <row r="37" spans="1:17" x14ac:dyDescent="0.25">
      <c r="A37" s="18"/>
      <c r="C37" s="44">
        <v>2</v>
      </c>
      <c r="D37" s="127" t="s">
        <v>119</v>
      </c>
      <c r="E37" s="127"/>
      <c r="F37" s="46">
        <v>497</v>
      </c>
      <c r="G37" s="37" t="s">
        <v>18</v>
      </c>
      <c r="H37" s="47">
        <f>F37/F42</f>
        <v>0.497</v>
      </c>
      <c r="I37" s="49" t="s">
        <v>80</v>
      </c>
      <c r="J37" s="18"/>
      <c r="K37" s="18"/>
      <c r="L37" s="18"/>
      <c r="M37" s="18"/>
      <c r="N37" s="18"/>
      <c r="O37" s="18"/>
      <c r="P37" s="18"/>
      <c r="Q37" s="18"/>
    </row>
    <row r="38" spans="1:17" x14ac:dyDescent="0.25">
      <c r="A38" s="18"/>
      <c r="C38" s="44">
        <v>3</v>
      </c>
      <c r="D38" s="127" t="s">
        <v>114</v>
      </c>
      <c r="E38" s="127"/>
      <c r="F38" s="46">
        <v>494</v>
      </c>
      <c r="G38" s="37" t="s">
        <v>18</v>
      </c>
      <c r="H38" s="47">
        <f>F38/F42</f>
        <v>0.49399999999999999</v>
      </c>
      <c r="I38" s="48" t="s">
        <v>79</v>
      </c>
      <c r="J38" s="18"/>
      <c r="K38" s="18"/>
      <c r="L38" s="18"/>
      <c r="M38" s="18"/>
      <c r="N38" s="18"/>
      <c r="O38" s="18"/>
      <c r="P38" s="18"/>
      <c r="Q38" s="18"/>
    </row>
    <row r="39" spans="1:17" x14ac:dyDescent="0.25">
      <c r="A39" s="18"/>
      <c r="C39" s="44">
        <v>4</v>
      </c>
      <c r="D39" s="127" t="s">
        <v>120</v>
      </c>
      <c r="E39" s="127"/>
      <c r="F39" s="46">
        <v>448</v>
      </c>
      <c r="G39" s="37" t="s">
        <v>18</v>
      </c>
      <c r="H39" s="47">
        <f>F39/F42</f>
        <v>0.44800000000000001</v>
      </c>
      <c r="I39" s="48" t="s">
        <v>82</v>
      </c>
      <c r="J39" s="18"/>
      <c r="K39" s="18"/>
      <c r="L39" s="18"/>
      <c r="M39" s="18"/>
      <c r="N39" s="18"/>
      <c r="O39" s="18"/>
      <c r="P39" s="18"/>
      <c r="Q39" s="18"/>
    </row>
    <row r="40" spans="1:17" x14ac:dyDescent="0.25">
      <c r="A40" s="18"/>
      <c r="C40" s="44">
        <v>5</v>
      </c>
      <c r="D40" s="127" t="s">
        <v>118</v>
      </c>
      <c r="E40" s="127"/>
      <c r="F40" s="46">
        <v>438</v>
      </c>
      <c r="G40" s="37" t="s">
        <v>18</v>
      </c>
      <c r="H40" s="47">
        <f>F40/F42</f>
        <v>0.438</v>
      </c>
      <c r="I40" s="48" t="s">
        <v>82</v>
      </c>
      <c r="J40" s="18"/>
      <c r="K40" s="18"/>
      <c r="L40" s="18"/>
      <c r="M40" s="18"/>
      <c r="N40" s="18"/>
      <c r="O40" s="18"/>
      <c r="P40" s="18"/>
      <c r="Q40" s="18"/>
    </row>
    <row r="41" spans="1:17" x14ac:dyDescent="0.25">
      <c r="A41" s="18"/>
      <c r="B41" s="18"/>
      <c r="C41" s="29"/>
      <c r="D41" s="37"/>
      <c r="E41" s="37"/>
      <c r="F41" s="50"/>
      <c r="G41" s="29"/>
      <c r="H41" s="51"/>
      <c r="I41" s="37"/>
      <c r="J41" s="18"/>
      <c r="K41" s="18"/>
      <c r="L41" s="18"/>
      <c r="M41" s="18"/>
      <c r="N41" s="18"/>
      <c r="O41" s="18"/>
      <c r="P41" s="18"/>
      <c r="Q41" s="18"/>
    </row>
    <row r="42" spans="1:17" x14ac:dyDescent="0.25">
      <c r="A42" s="18"/>
      <c r="B42" s="18"/>
      <c r="C42" s="29" t="s">
        <v>45</v>
      </c>
      <c r="D42" s="37"/>
      <c r="E42" s="37"/>
      <c r="F42" s="46">
        <v>1000</v>
      </c>
      <c r="G42" s="29" t="s">
        <v>18</v>
      </c>
      <c r="H42" s="52">
        <f>F42/F42</f>
        <v>1</v>
      </c>
      <c r="I42" s="49" t="s">
        <v>80</v>
      </c>
      <c r="J42" s="18"/>
      <c r="K42" s="18"/>
      <c r="L42" s="18"/>
      <c r="M42" s="18"/>
      <c r="N42" s="18"/>
      <c r="O42" s="18"/>
      <c r="P42" s="18"/>
      <c r="Q42" s="18"/>
    </row>
    <row r="43" spans="1:17" x14ac:dyDescent="0.25">
      <c r="A43" s="18"/>
      <c r="B43" s="18"/>
      <c r="C43" s="37" t="s">
        <v>46</v>
      </c>
      <c r="D43" s="37"/>
      <c r="E43" s="37"/>
      <c r="F43" s="46">
        <v>60</v>
      </c>
      <c r="G43" s="29"/>
      <c r="H43" s="18"/>
      <c r="I43" s="37"/>
      <c r="J43" s="18"/>
      <c r="K43" s="18"/>
      <c r="L43" s="18"/>
      <c r="M43" s="18"/>
      <c r="N43" s="18"/>
      <c r="O43" s="18"/>
      <c r="P43" s="18"/>
      <c r="Q43" s="18"/>
    </row>
    <row r="44" spans="1:17" x14ac:dyDescent="0.25">
      <c r="A44" s="18"/>
      <c r="B44" s="18"/>
      <c r="C44" s="29"/>
      <c r="D44" s="37"/>
      <c r="E44" s="37"/>
      <c r="F44" s="29"/>
      <c r="G44" s="29"/>
      <c r="H44" s="18"/>
      <c r="I44" s="37"/>
      <c r="J44" s="18"/>
      <c r="K44" s="18"/>
      <c r="L44" s="18"/>
      <c r="M44" s="18"/>
      <c r="N44" s="18"/>
      <c r="O44" s="18"/>
      <c r="P44" s="18"/>
      <c r="Q44" s="18"/>
    </row>
    <row r="45" spans="1:17" ht="34.950000000000003" customHeight="1" x14ac:dyDescent="0.25">
      <c r="A45" s="18"/>
      <c r="C45" s="42" t="s">
        <v>110</v>
      </c>
      <c r="D45" s="37"/>
      <c r="E45" s="37"/>
      <c r="F45" s="29"/>
      <c r="G45" s="29"/>
      <c r="H45" s="18"/>
      <c r="I45" s="43" t="s">
        <v>113</v>
      </c>
      <c r="J45" s="18"/>
      <c r="K45" s="18"/>
      <c r="L45" s="18"/>
      <c r="M45" s="18"/>
      <c r="N45" s="18"/>
      <c r="O45" s="18"/>
      <c r="P45" s="18"/>
      <c r="Q45" s="18"/>
    </row>
    <row r="46" spans="1:17" x14ac:dyDescent="0.25">
      <c r="A46" s="18"/>
      <c r="C46" s="44">
        <v>1</v>
      </c>
      <c r="D46" s="45" t="s">
        <v>114</v>
      </c>
      <c r="E46" s="45"/>
      <c r="F46" s="46">
        <v>590</v>
      </c>
      <c r="G46" s="37" t="s">
        <v>18</v>
      </c>
      <c r="H46" s="47">
        <f>F46/F52</f>
        <v>0.55451127819548873</v>
      </c>
      <c r="I46" s="49" t="s">
        <v>42</v>
      </c>
      <c r="J46" s="18"/>
      <c r="K46" s="18"/>
      <c r="L46" s="18"/>
      <c r="M46" s="18"/>
      <c r="N46" s="18"/>
      <c r="O46" s="18"/>
      <c r="P46" s="18"/>
      <c r="Q46" s="18"/>
    </row>
    <row r="47" spans="1:17" x14ac:dyDescent="0.25">
      <c r="A47" s="18"/>
      <c r="C47" s="44">
        <v>2</v>
      </c>
      <c r="D47" s="45" t="s">
        <v>115</v>
      </c>
      <c r="E47" s="45"/>
      <c r="F47" s="46">
        <v>554</v>
      </c>
      <c r="G47" s="37" t="s">
        <v>18</v>
      </c>
      <c r="H47" s="47">
        <f>F47/F52</f>
        <v>0.52067669172932329</v>
      </c>
      <c r="I47" s="49" t="s">
        <v>42</v>
      </c>
      <c r="J47" s="18"/>
      <c r="K47" s="18"/>
      <c r="L47" s="18"/>
      <c r="M47" s="18"/>
      <c r="N47" s="18"/>
      <c r="O47" s="18"/>
      <c r="P47" s="18"/>
      <c r="Q47" s="18"/>
    </row>
    <row r="48" spans="1:17" x14ac:dyDescent="0.25">
      <c r="A48" s="18"/>
      <c r="C48" s="44">
        <v>3</v>
      </c>
      <c r="D48" s="45" t="s">
        <v>116</v>
      </c>
      <c r="E48" s="45"/>
      <c r="F48" s="46">
        <v>540</v>
      </c>
      <c r="G48" s="37" t="s">
        <v>18</v>
      </c>
      <c r="H48" s="47">
        <f>F48/F52</f>
        <v>0.50751879699248126</v>
      </c>
      <c r="I48" s="49" t="s">
        <v>42</v>
      </c>
      <c r="J48" s="18"/>
      <c r="K48" s="18"/>
      <c r="L48" s="18"/>
      <c r="M48" s="18"/>
      <c r="N48" s="18"/>
      <c r="O48" s="18"/>
      <c r="P48" s="18"/>
      <c r="Q48" s="18"/>
    </row>
    <row r="49" spans="1:17" x14ac:dyDescent="0.25">
      <c r="A49" s="18"/>
      <c r="C49" s="44">
        <v>4</v>
      </c>
      <c r="D49" s="45" t="s">
        <v>117</v>
      </c>
      <c r="E49" s="45"/>
      <c r="F49" s="46">
        <v>497</v>
      </c>
      <c r="G49" s="37" t="s">
        <v>18</v>
      </c>
      <c r="H49" s="47">
        <f>F49/F52</f>
        <v>0.46710526315789475</v>
      </c>
      <c r="I49" s="49" t="s">
        <v>42</v>
      </c>
      <c r="J49" s="18"/>
      <c r="K49" s="18"/>
      <c r="L49" s="18"/>
      <c r="M49" s="18"/>
      <c r="N49" s="18"/>
      <c r="O49" s="18"/>
      <c r="P49" s="18"/>
      <c r="Q49" s="18"/>
    </row>
    <row r="50" spans="1:17" x14ac:dyDescent="0.25">
      <c r="A50" s="18"/>
      <c r="C50" s="44">
        <v>5</v>
      </c>
      <c r="D50" s="45" t="s">
        <v>41</v>
      </c>
      <c r="E50" s="45"/>
      <c r="F50" s="46">
        <v>484</v>
      </c>
      <c r="G50" s="37" t="s">
        <v>18</v>
      </c>
      <c r="H50" s="47">
        <f>F50/F52</f>
        <v>0.45488721804511278</v>
      </c>
      <c r="I50" s="48" t="s">
        <v>83</v>
      </c>
      <c r="J50" s="18"/>
      <c r="K50" s="18"/>
      <c r="L50" s="18"/>
      <c r="M50" s="18"/>
      <c r="N50" s="18"/>
      <c r="O50" s="18"/>
      <c r="P50" s="18"/>
      <c r="Q50" s="18"/>
    </row>
    <row r="51" spans="1:17" x14ac:dyDescent="0.25">
      <c r="A51" s="18"/>
      <c r="B51" s="18"/>
      <c r="C51" s="29"/>
      <c r="D51" s="37"/>
      <c r="E51" s="37"/>
      <c r="F51" s="50"/>
      <c r="G51" s="29"/>
      <c r="H51" s="51"/>
      <c r="I51" s="37"/>
      <c r="J51" s="18"/>
      <c r="K51" s="18"/>
      <c r="L51" s="18"/>
      <c r="M51" s="18"/>
      <c r="N51" s="18"/>
      <c r="O51" s="18"/>
      <c r="P51" s="18"/>
      <c r="Q51" s="18"/>
    </row>
    <row r="52" spans="1:17" x14ac:dyDescent="0.25">
      <c r="A52" s="18"/>
      <c r="B52" s="18"/>
      <c r="C52" s="29" t="s">
        <v>45</v>
      </c>
      <c r="D52" s="37"/>
      <c r="E52" s="37"/>
      <c r="F52" s="46">
        <v>1064</v>
      </c>
      <c r="G52" s="29" t="s">
        <v>18</v>
      </c>
      <c r="H52" s="52">
        <f>F52/F52</f>
        <v>1</v>
      </c>
      <c r="I52" s="49" t="s">
        <v>42</v>
      </c>
      <c r="J52" s="18"/>
      <c r="K52" s="18"/>
      <c r="L52" s="18"/>
      <c r="M52" s="18"/>
      <c r="N52" s="18"/>
      <c r="O52" s="18"/>
      <c r="P52" s="18"/>
      <c r="Q52" s="18"/>
    </row>
    <row r="53" spans="1:17" x14ac:dyDescent="0.25">
      <c r="A53" s="18"/>
      <c r="B53" s="18"/>
      <c r="C53" s="37" t="s">
        <v>46</v>
      </c>
      <c r="D53" s="37"/>
      <c r="E53" s="37"/>
      <c r="F53" s="46">
        <v>52</v>
      </c>
      <c r="G53" s="29"/>
      <c r="H53" s="18"/>
      <c r="I53" s="37"/>
      <c r="J53" s="18"/>
      <c r="K53" s="18"/>
      <c r="L53" s="18"/>
      <c r="M53" s="18"/>
      <c r="N53" s="18"/>
      <c r="O53" s="18"/>
      <c r="P53" s="18"/>
      <c r="Q53" s="18"/>
    </row>
    <row r="54" spans="1:17" x14ac:dyDescent="0.25">
      <c r="A54" s="18"/>
      <c r="B54" s="18"/>
      <c r="C54" s="29"/>
      <c r="D54" s="37"/>
      <c r="E54" s="37"/>
      <c r="F54" s="29"/>
      <c r="G54" s="29"/>
      <c r="H54" s="18"/>
      <c r="I54" s="37"/>
      <c r="J54" s="18"/>
      <c r="K54" s="18"/>
      <c r="L54" s="18"/>
      <c r="M54" s="18"/>
      <c r="N54" s="18"/>
      <c r="O54" s="18"/>
      <c r="P54" s="18"/>
      <c r="Q54" s="18"/>
    </row>
    <row r="55" spans="1:17" ht="34.950000000000003" customHeight="1" x14ac:dyDescent="0.25">
      <c r="A55" s="18"/>
      <c r="C55" s="42" t="s">
        <v>36</v>
      </c>
      <c r="D55" s="37"/>
      <c r="E55" s="37"/>
      <c r="F55" s="29"/>
      <c r="G55" s="29"/>
      <c r="H55" s="18"/>
      <c r="I55" s="43" t="s">
        <v>37</v>
      </c>
      <c r="J55" s="18"/>
      <c r="K55" s="18"/>
      <c r="L55" s="18"/>
      <c r="M55" s="18"/>
      <c r="N55" s="18"/>
      <c r="O55" s="18"/>
      <c r="P55" s="18"/>
      <c r="Q55" s="18"/>
    </row>
    <row r="56" spans="1:17" x14ac:dyDescent="0.25">
      <c r="A56" s="18"/>
      <c r="C56" s="44">
        <v>1</v>
      </c>
      <c r="D56" s="127" t="s">
        <v>38</v>
      </c>
      <c r="E56" s="127"/>
      <c r="F56" s="46">
        <v>294</v>
      </c>
      <c r="G56" s="37" t="s">
        <v>18</v>
      </c>
      <c r="H56" s="47">
        <f>F56/F62</f>
        <v>0.58799999999999997</v>
      </c>
      <c r="I56" s="49" t="s">
        <v>39</v>
      </c>
      <c r="J56" s="18"/>
      <c r="K56" s="18"/>
      <c r="L56" s="18"/>
      <c r="M56" s="18"/>
      <c r="N56" s="18"/>
      <c r="O56" s="18"/>
      <c r="P56" s="18"/>
      <c r="Q56" s="18"/>
    </row>
    <row r="57" spans="1:17" x14ac:dyDescent="0.25">
      <c r="A57" s="18"/>
      <c r="C57" s="44">
        <v>2</v>
      </c>
      <c r="D57" s="127" t="s">
        <v>40</v>
      </c>
      <c r="E57" s="127"/>
      <c r="F57" s="46">
        <v>290</v>
      </c>
      <c r="G57" s="37" t="s">
        <v>18</v>
      </c>
      <c r="H57" s="47">
        <f>F57/F62</f>
        <v>0.57999999999999996</v>
      </c>
      <c r="I57" s="49" t="s">
        <v>39</v>
      </c>
      <c r="J57" s="18"/>
      <c r="K57" s="18"/>
      <c r="L57" s="18"/>
      <c r="M57" s="18"/>
      <c r="N57" s="18"/>
      <c r="O57" s="18"/>
      <c r="P57" s="18"/>
      <c r="Q57" s="18"/>
    </row>
    <row r="58" spans="1:17" x14ac:dyDescent="0.25">
      <c r="A58" s="18"/>
      <c r="C58" s="44">
        <v>3</v>
      </c>
      <c r="D58" s="127" t="s">
        <v>41</v>
      </c>
      <c r="E58" s="127"/>
      <c r="F58" s="46">
        <v>288</v>
      </c>
      <c r="G58" s="37" t="s">
        <v>18</v>
      </c>
      <c r="H58" s="47">
        <f>F58/F62</f>
        <v>0.57599999999999996</v>
      </c>
      <c r="I58" s="48" t="s">
        <v>42</v>
      </c>
      <c r="J58" s="18"/>
      <c r="K58" s="18"/>
      <c r="L58" s="18"/>
      <c r="M58" s="18"/>
      <c r="N58" s="18"/>
      <c r="O58" s="18"/>
      <c r="P58" s="18"/>
      <c r="Q58" s="18"/>
    </row>
    <row r="59" spans="1:17" x14ac:dyDescent="0.25">
      <c r="A59" s="18"/>
      <c r="C59" s="44">
        <v>4</v>
      </c>
      <c r="D59" s="127" t="s">
        <v>43</v>
      </c>
      <c r="E59" s="127"/>
      <c r="F59" s="46">
        <v>281</v>
      </c>
      <c r="G59" s="37" t="s">
        <v>18</v>
      </c>
      <c r="H59" s="47">
        <f>F59/F62</f>
        <v>0.56200000000000006</v>
      </c>
      <c r="I59" s="49" t="s">
        <v>39</v>
      </c>
      <c r="J59" s="18"/>
      <c r="K59" s="18"/>
      <c r="L59" s="18"/>
      <c r="M59" s="18"/>
      <c r="N59" s="18"/>
      <c r="O59" s="18"/>
      <c r="P59" s="18"/>
      <c r="Q59" s="18"/>
    </row>
    <row r="60" spans="1:17" x14ac:dyDescent="0.25">
      <c r="A60" s="18"/>
      <c r="C60" s="44">
        <v>5</v>
      </c>
      <c r="D60" s="127" t="s">
        <v>44</v>
      </c>
      <c r="E60" s="127"/>
      <c r="F60" s="46">
        <v>271</v>
      </c>
      <c r="G60" s="37" t="s">
        <v>18</v>
      </c>
      <c r="H60" s="47">
        <f>F60/F62</f>
        <v>0.54200000000000004</v>
      </c>
      <c r="I60" s="48" t="s">
        <v>42</v>
      </c>
      <c r="J60" s="18"/>
      <c r="K60" s="18"/>
      <c r="L60" s="18"/>
      <c r="M60" s="18"/>
      <c r="N60" s="18"/>
      <c r="O60" s="18"/>
      <c r="P60" s="18"/>
      <c r="Q60" s="18"/>
    </row>
    <row r="61" spans="1:17" x14ac:dyDescent="0.25">
      <c r="A61" s="18"/>
      <c r="B61" s="18"/>
      <c r="C61" s="29"/>
      <c r="D61" s="37"/>
      <c r="E61" s="37"/>
      <c r="F61" s="50"/>
      <c r="G61" s="29"/>
      <c r="H61" s="51"/>
      <c r="I61" s="37"/>
      <c r="J61" s="18"/>
      <c r="K61" s="18"/>
      <c r="L61" s="18"/>
      <c r="M61" s="18"/>
      <c r="N61" s="18"/>
      <c r="O61" s="18"/>
      <c r="P61" s="18"/>
      <c r="Q61" s="18"/>
    </row>
    <row r="62" spans="1:17" x14ac:dyDescent="0.25">
      <c r="A62" s="18"/>
      <c r="B62" s="18"/>
      <c r="C62" s="29" t="s">
        <v>45</v>
      </c>
      <c r="D62" s="37"/>
      <c r="E62" s="37"/>
      <c r="F62" s="46">
        <v>500</v>
      </c>
      <c r="G62" s="29" t="s">
        <v>18</v>
      </c>
      <c r="H62" s="52">
        <f>F62/F62</f>
        <v>1</v>
      </c>
      <c r="I62" s="49" t="s">
        <v>39</v>
      </c>
      <c r="J62" s="18"/>
      <c r="K62" s="18"/>
      <c r="L62" s="18"/>
      <c r="M62" s="18"/>
      <c r="N62" s="18"/>
      <c r="O62" s="18"/>
      <c r="P62" s="18"/>
      <c r="Q62" s="18"/>
    </row>
    <row r="63" spans="1:17" x14ac:dyDescent="0.25">
      <c r="A63" s="18"/>
      <c r="B63" s="18"/>
      <c r="C63" s="37" t="s">
        <v>46</v>
      </c>
      <c r="D63" s="37"/>
      <c r="E63" s="37"/>
      <c r="F63" s="46">
        <v>41</v>
      </c>
      <c r="G63" s="29"/>
      <c r="H63" s="18"/>
      <c r="I63" s="37"/>
      <c r="J63" s="18"/>
      <c r="K63" s="18"/>
      <c r="L63" s="18"/>
      <c r="M63" s="18"/>
      <c r="N63" s="18"/>
      <c r="O63" s="18"/>
      <c r="P63" s="18"/>
      <c r="Q63" s="18"/>
    </row>
    <row r="64" spans="1:17" x14ac:dyDescent="0.25">
      <c r="A64" s="18"/>
      <c r="B64" s="18"/>
      <c r="C64" s="18"/>
      <c r="D64" s="18"/>
      <c r="E64" s="18"/>
      <c r="F64" s="18"/>
      <c r="G64" s="18"/>
      <c r="H64" s="18"/>
      <c r="I64" s="18"/>
      <c r="J64" s="18"/>
      <c r="K64" s="18"/>
      <c r="L64" s="18"/>
      <c r="M64" s="18"/>
      <c r="N64" s="18"/>
      <c r="O64" s="18"/>
      <c r="P64" s="18"/>
      <c r="Q64" s="18"/>
    </row>
    <row r="65" spans="1:17" ht="34.950000000000003" customHeight="1" x14ac:dyDescent="0.25">
      <c r="A65" s="18"/>
      <c r="C65" s="42" t="s">
        <v>47</v>
      </c>
      <c r="D65" s="37"/>
      <c r="E65" s="37"/>
      <c r="F65" s="29"/>
      <c r="G65" s="29"/>
      <c r="H65" s="18"/>
      <c r="I65" s="43" t="s">
        <v>48</v>
      </c>
      <c r="J65" s="18"/>
      <c r="K65" s="18"/>
      <c r="L65" s="18"/>
      <c r="M65" s="18"/>
      <c r="N65" s="18"/>
      <c r="O65" s="18"/>
      <c r="P65" s="18"/>
      <c r="Q65" s="18"/>
    </row>
    <row r="66" spans="1:17" x14ac:dyDescent="0.25">
      <c r="A66" s="18"/>
      <c r="C66" s="44">
        <v>1</v>
      </c>
      <c r="D66" s="127" t="s">
        <v>49</v>
      </c>
      <c r="E66" s="127"/>
      <c r="F66" s="40">
        <v>572</v>
      </c>
      <c r="G66" s="37" t="s">
        <v>18</v>
      </c>
      <c r="H66" s="47">
        <f>F66/F72</f>
        <v>0.53759398496240607</v>
      </c>
      <c r="I66" s="49" t="s">
        <v>39</v>
      </c>
      <c r="J66" s="18"/>
      <c r="K66" s="18"/>
      <c r="L66" s="18"/>
      <c r="M66" s="18"/>
      <c r="N66" s="18"/>
      <c r="O66" s="18"/>
      <c r="P66" s="18"/>
      <c r="Q66" s="18"/>
    </row>
    <row r="67" spans="1:17" x14ac:dyDescent="0.25">
      <c r="A67" s="18"/>
      <c r="C67" s="44">
        <v>2</v>
      </c>
      <c r="D67" s="127" t="s">
        <v>50</v>
      </c>
      <c r="E67" s="127"/>
      <c r="F67" s="40">
        <v>528</v>
      </c>
      <c r="G67" s="37" t="s">
        <v>18</v>
      </c>
      <c r="H67" s="47">
        <f>F67/F72</f>
        <v>0.49624060150375937</v>
      </c>
      <c r="I67" s="49" t="s">
        <v>39</v>
      </c>
      <c r="J67" s="18"/>
      <c r="K67" s="18"/>
      <c r="L67" s="18"/>
      <c r="M67" s="18"/>
      <c r="N67" s="18"/>
      <c r="O67" s="18"/>
      <c r="P67" s="18"/>
      <c r="Q67" s="18"/>
    </row>
    <row r="68" spans="1:17" x14ac:dyDescent="0.25">
      <c r="A68" s="18"/>
      <c r="C68" s="44">
        <v>3</v>
      </c>
      <c r="D68" s="127" t="s">
        <v>51</v>
      </c>
      <c r="E68" s="127"/>
      <c r="F68" s="40">
        <v>523</v>
      </c>
      <c r="G68" s="37" t="s">
        <v>18</v>
      </c>
      <c r="H68" s="47">
        <f>F68/F72</f>
        <v>0.49154135338345867</v>
      </c>
      <c r="I68" s="49" t="s">
        <v>39</v>
      </c>
      <c r="J68" s="18"/>
      <c r="K68" s="18"/>
      <c r="L68" s="18"/>
      <c r="M68" s="18"/>
      <c r="N68" s="18"/>
      <c r="O68" s="18"/>
      <c r="P68" s="18"/>
      <c r="Q68" s="18"/>
    </row>
    <row r="69" spans="1:17" x14ac:dyDescent="0.25">
      <c r="A69" s="18"/>
      <c r="C69" s="44">
        <v>4</v>
      </c>
      <c r="D69" s="127" t="s">
        <v>52</v>
      </c>
      <c r="E69" s="127"/>
      <c r="F69" s="40">
        <v>504</v>
      </c>
      <c r="G69" s="37" t="s">
        <v>18</v>
      </c>
      <c r="H69" s="47">
        <f>F69/F72</f>
        <v>0.47368421052631576</v>
      </c>
      <c r="I69" s="48" t="s">
        <v>53</v>
      </c>
      <c r="J69" s="18"/>
      <c r="K69" s="18"/>
      <c r="L69" s="18"/>
      <c r="M69" s="18"/>
      <c r="N69" s="18"/>
      <c r="O69" s="18"/>
      <c r="P69" s="18"/>
      <c r="Q69" s="18"/>
    </row>
    <row r="70" spans="1:17" x14ac:dyDescent="0.25">
      <c r="A70" s="18"/>
      <c r="C70" s="44">
        <v>5</v>
      </c>
      <c r="D70" s="127" t="s">
        <v>54</v>
      </c>
      <c r="E70" s="127"/>
      <c r="F70" s="40">
        <v>488</v>
      </c>
      <c r="G70" s="37" t="s">
        <v>18</v>
      </c>
      <c r="H70" s="47">
        <f>F70/F72</f>
        <v>0.45864661654135336</v>
      </c>
      <c r="I70" s="49" t="s">
        <v>39</v>
      </c>
      <c r="J70" s="18"/>
      <c r="K70" s="18"/>
      <c r="L70" s="18"/>
      <c r="M70" s="18"/>
      <c r="N70" s="18"/>
      <c r="O70" s="18"/>
      <c r="P70" s="18"/>
      <c r="Q70" s="18"/>
    </row>
    <row r="71" spans="1:17" x14ac:dyDescent="0.25">
      <c r="A71" s="18"/>
      <c r="B71" s="18"/>
      <c r="C71" s="29"/>
      <c r="D71" s="37"/>
      <c r="E71" s="37"/>
      <c r="F71" s="29"/>
      <c r="G71" s="29"/>
      <c r="H71" s="51"/>
      <c r="I71" s="37"/>
      <c r="J71" s="18"/>
      <c r="K71" s="18"/>
      <c r="L71" s="18"/>
      <c r="M71" s="18"/>
      <c r="N71" s="18"/>
      <c r="O71" s="18"/>
      <c r="P71" s="18"/>
      <c r="Q71" s="18"/>
    </row>
    <row r="72" spans="1:17" x14ac:dyDescent="0.25">
      <c r="A72" s="18"/>
      <c r="B72" s="18"/>
      <c r="C72" s="37" t="s">
        <v>45</v>
      </c>
      <c r="D72" s="37"/>
      <c r="E72" s="37"/>
      <c r="F72" s="40">
        <v>1064</v>
      </c>
      <c r="G72" s="29" t="s">
        <v>18</v>
      </c>
      <c r="H72" s="52">
        <f>F72/F72</f>
        <v>1</v>
      </c>
      <c r="I72" s="49" t="s">
        <v>39</v>
      </c>
      <c r="J72" s="18"/>
      <c r="K72" s="18"/>
      <c r="L72" s="18"/>
      <c r="M72" s="18"/>
      <c r="N72" s="18"/>
      <c r="O72" s="18"/>
      <c r="P72" s="18"/>
      <c r="Q72" s="18"/>
    </row>
    <row r="73" spans="1:17" x14ac:dyDescent="0.25">
      <c r="A73" s="18"/>
      <c r="B73" s="18"/>
      <c r="C73" s="37" t="s">
        <v>46</v>
      </c>
      <c r="D73" s="37"/>
      <c r="E73" s="37"/>
      <c r="F73" s="40">
        <v>30</v>
      </c>
      <c r="G73" s="29"/>
      <c r="H73" s="18"/>
      <c r="I73" s="37"/>
      <c r="J73" s="18"/>
      <c r="K73" s="18"/>
      <c r="L73" s="18"/>
      <c r="M73" s="18"/>
      <c r="N73" s="18"/>
      <c r="O73" s="18"/>
      <c r="P73" s="18"/>
      <c r="Q73" s="18"/>
    </row>
    <row r="74" spans="1:17" x14ac:dyDescent="0.25">
      <c r="A74" s="18"/>
      <c r="B74" s="18"/>
      <c r="C74" s="29"/>
      <c r="D74" s="37"/>
      <c r="E74" s="37"/>
      <c r="F74" s="29"/>
      <c r="G74" s="29"/>
      <c r="H74" s="18"/>
      <c r="I74" s="37"/>
      <c r="J74" s="18"/>
      <c r="K74" s="18"/>
      <c r="L74" s="18"/>
      <c r="M74" s="18"/>
      <c r="N74" s="18"/>
      <c r="O74" s="18"/>
      <c r="P74" s="18"/>
      <c r="Q74" s="18"/>
    </row>
    <row r="75" spans="1:17" ht="34.950000000000003" customHeight="1" x14ac:dyDescent="0.25">
      <c r="A75" s="18"/>
      <c r="C75" s="42" t="s">
        <v>55</v>
      </c>
      <c r="D75" s="37"/>
      <c r="E75" s="37"/>
      <c r="F75" s="29"/>
      <c r="G75" s="29"/>
      <c r="H75" s="18"/>
      <c r="I75" s="43" t="s">
        <v>56</v>
      </c>
      <c r="J75" s="18"/>
      <c r="K75" s="18"/>
      <c r="L75" s="18"/>
      <c r="M75" s="18"/>
      <c r="N75" s="18"/>
      <c r="O75" s="18"/>
      <c r="P75" s="18"/>
      <c r="Q75" s="18"/>
    </row>
    <row r="76" spans="1:17" x14ac:dyDescent="0.25">
      <c r="A76" s="18"/>
      <c r="C76" s="44">
        <v>1</v>
      </c>
      <c r="D76" s="127" t="s">
        <v>57</v>
      </c>
      <c r="E76" s="127"/>
      <c r="F76" s="40">
        <v>201</v>
      </c>
      <c r="G76" s="37" t="s">
        <v>18</v>
      </c>
      <c r="H76" s="47">
        <f>F76/F82</f>
        <v>0.40200000000000002</v>
      </c>
      <c r="I76" s="48" t="s">
        <v>58</v>
      </c>
      <c r="J76" s="18"/>
      <c r="K76" s="18"/>
      <c r="L76" s="18"/>
      <c r="M76" s="18"/>
      <c r="N76" s="18"/>
      <c r="O76" s="18"/>
      <c r="P76" s="18"/>
      <c r="Q76" s="18"/>
    </row>
    <row r="77" spans="1:17" x14ac:dyDescent="0.25">
      <c r="A77" s="18"/>
      <c r="C77" s="44">
        <v>2</v>
      </c>
      <c r="D77" s="127" t="s">
        <v>59</v>
      </c>
      <c r="E77" s="127"/>
      <c r="F77" s="40">
        <v>189</v>
      </c>
      <c r="G77" s="37" t="s">
        <v>18</v>
      </c>
      <c r="H77" s="47">
        <f>F77/F82</f>
        <v>0.378</v>
      </c>
      <c r="I77" s="48" t="s">
        <v>60</v>
      </c>
      <c r="J77" s="18"/>
      <c r="K77" s="18"/>
      <c r="L77" s="18"/>
      <c r="M77" s="18"/>
      <c r="N77" s="18"/>
      <c r="O77" s="18"/>
      <c r="P77" s="18"/>
      <c r="Q77" s="18"/>
    </row>
    <row r="78" spans="1:17" x14ac:dyDescent="0.25">
      <c r="A78" s="18"/>
      <c r="C78" s="44">
        <v>3</v>
      </c>
      <c r="D78" s="127" t="s">
        <v>49</v>
      </c>
      <c r="E78" s="127"/>
      <c r="F78" s="40">
        <v>172</v>
      </c>
      <c r="G78" s="37" t="s">
        <v>18</v>
      </c>
      <c r="H78" s="47">
        <f>F78/F82</f>
        <v>0.34399999999999997</v>
      </c>
      <c r="I78" s="48" t="s">
        <v>61</v>
      </c>
      <c r="J78" s="18"/>
      <c r="K78" s="18"/>
      <c r="L78" s="18"/>
      <c r="M78" s="18"/>
      <c r="N78" s="18"/>
      <c r="O78" s="18"/>
      <c r="P78" s="18"/>
      <c r="Q78" s="18"/>
    </row>
    <row r="79" spans="1:17" x14ac:dyDescent="0.25">
      <c r="A79" s="18"/>
      <c r="C79" s="44">
        <v>4</v>
      </c>
      <c r="D79" s="127" t="s">
        <v>62</v>
      </c>
      <c r="E79" s="127"/>
      <c r="F79" s="40">
        <v>171</v>
      </c>
      <c r="G79" s="37" t="s">
        <v>18</v>
      </c>
      <c r="H79" s="47">
        <f>F79/F82</f>
        <v>0.34200000000000003</v>
      </c>
      <c r="I79" s="48" t="s">
        <v>60</v>
      </c>
      <c r="J79" s="18"/>
      <c r="K79" s="18"/>
      <c r="L79" s="18"/>
      <c r="M79" s="18"/>
      <c r="N79" s="18"/>
      <c r="O79" s="18"/>
      <c r="P79" s="18"/>
      <c r="Q79" s="18"/>
    </row>
    <row r="80" spans="1:17" x14ac:dyDescent="0.25">
      <c r="A80" s="18"/>
      <c r="C80" s="44">
        <v>5</v>
      </c>
      <c r="D80" s="127" t="s">
        <v>63</v>
      </c>
      <c r="E80" s="127"/>
      <c r="F80" s="40">
        <v>168</v>
      </c>
      <c r="G80" s="37" t="s">
        <v>18</v>
      </c>
      <c r="H80" s="47">
        <f>F80/F82</f>
        <v>0.33600000000000002</v>
      </c>
      <c r="I80" s="48" t="s">
        <v>42</v>
      </c>
      <c r="J80" s="18"/>
      <c r="K80" s="18"/>
      <c r="L80" s="18"/>
      <c r="M80" s="18"/>
      <c r="N80" s="18"/>
      <c r="O80" s="18"/>
      <c r="P80" s="18"/>
      <c r="Q80" s="18"/>
    </row>
    <row r="81" spans="1:17" x14ac:dyDescent="0.25">
      <c r="A81" s="18"/>
      <c r="B81" s="18"/>
      <c r="C81" s="29"/>
      <c r="D81" s="37"/>
      <c r="E81" s="37"/>
      <c r="F81" s="29"/>
      <c r="G81" s="29"/>
      <c r="H81" s="51"/>
      <c r="I81" s="37"/>
      <c r="J81" s="18"/>
      <c r="K81" s="18"/>
      <c r="L81" s="18"/>
      <c r="M81" s="18"/>
      <c r="N81" s="18"/>
      <c r="O81" s="18"/>
      <c r="P81" s="18"/>
      <c r="Q81" s="18"/>
    </row>
    <row r="82" spans="1:17" x14ac:dyDescent="0.25">
      <c r="A82" s="18"/>
      <c r="B82" s="18"/>
      <c r="C82" s="29" t="s">
        <v>45</v>
      </c>
      <c r="D82" s="37"/>
      <c r="E82" s="37"/>
      <c r="F82" s="40">
        <v>500</v>
      </c>
      <c r="G82" s="29" t="s">
        <v>18</v>
      </c>
      <c r="H82" s="52">
        <f>F82/F82</f>
        <v>1</v>
      </c>
      <c r="I82" s="49" t="s">
        <v>39</v>
      </c>
      <c r="J82" s="18"/>
      <c r="K82" s="18"/>
      <c r="L82" s="18"/>
      <c r="M82" s="18"/>
      <c r="N82" s="18"/>
      <c r="O82" s="18"/>
      <c r="P82" s="18"/>
      <c r="Q82" s="18"/>
    </row>
    <row r="83" spans="1:17" x14ac:dyDescent="0.25">
      <c r="A83" s="18"/>
      <c r="B83" s="18"/>
      <c r="C83" s="37" t="s">
        <v>46</v>
      </c>
      <c r="D83" s="37"/>
      <c r="E83" s="37"/>
      <c r="F83" s="40">
        <v>20</v>
      </c>
      <c r="G83" s="29"/>
      <c r="H83" s="18"/>
      <c r="I83" s="37"/>
      <c r="J83" s="18"/>
      <c r="K83" s="18"/>
      <c r="L83" s="18"/>
      <c r="M83" s="18"/>
      <c r="N83" s="18"/>
      <c r="O83" s="18"/>
      <c r="P83" s="18"/>
      <c r="Q83" s="18"/>
    </row>
    <row r="84" spans="1:17" x14ac:dyDescent="0.25">
      <c r="A84" s="18"/>
      <c r="B84" s="18"/>
      <c r="C84" s="29"/>
      <c r="D84" s="37"/>
      <c r="E84" s="37"/>
      <c r="F84" s="29"/>
      <c r="G84" s="29"/>
      <c r="H84" s="18"/>
      <c r="I84" s="37"/>
      <c r="J84" s="18"/>
      <c r="K84" s="18"/>
      <c r="L84" s="18"/>
      <c r="M84" s="18"/>
      <c r="N84" s="18"/>
      <c r="O84" s="18"/>
      <c r="P84" s="18"/>
      <c r="Q84" s="18"/>
    </row>
    <row r="85" spans="1:17" x14ac:dyDescent="0.25">
      <c r="A85" s="18"/>
      <c r="C85" s="42"/>
      <c r="D85" s="37"/>
      <c r="E85" s="37"/>
      <c r="F85" s="53"/>
      <c r="G85" s="53"/>
      <c r="H85" s="18"/>
      <c r="I85" s="37"/>
      <c r="J85" s="18"/>
      <c r="K85" s="18"/>
      <c r="L85" s="18"/>
      <c r="M85" s="18"/>
      <c r="N85" s="18"/>
      <c r="O85" s="18"/>
      <c r="P85" s="18"/>
      <c r="Q85" s="18"/>
    </row>
    <row r="86" spans="1:17" x14ac:dyDescent="0.25">
      <c r="A86" s="18"/>
      <c r="B86" s="18"/>
      <c r="C86" s="18"/>
      <c r="D86" s="18"/>
      <c r="E86" s="18"/>
      <c r="F86" s="18"/>
      <c r="G86" s="18"/>
      <c r="H86" s="18"/>
      <c r="I86" s="18"/>
      <c r="J86" s="18"/>
      <c r="K86" s="18"/>
      <c r="L86" s="18"/>
      <c r="M86" s="18"/>
      <c r="N86" s="18"/>
      <c r="O86" s="18"/>
      <c r="P86" s="18"/>
      <c r="Q86" s="18"/>
    </row>
    <row r="87" spans="1:17" x14ac:dyDescent="0.25">
      <c r="A87" s="18"/>
      <c r="B87" s="18"/>
      <c r="C87" s="18"/>
      <c r="D87" s="18"/>
      <c r="E87" s="18"/>
      <c r="F87" s="18"/>
      <c r="G87" s="18"/>
      <c r="H87" s="18"/>
      <c r="I87" s="18"/>
      <c r="J87" s="18"/>
      <c r="K87" s="18"/>
      <c r="L87" s="18"/>
      <c r="M87" s="18"/>
      <c r="N87" s="18"/>
      <c r="O87" s="18"/>
      <c r="P87" s="18"/>
      <c r="Q87" s="18"/>
    </row>
    <row r="88" spans="1:17" x14ac:dyDescent="0.25">
      <c r="A88" s="18"/>
      <c r="B88" s="18"/>
      <c r="C88" s="18"/>
      <c r="D88" s="18"/>
      <c r="E88" s="18"/>
      <c r="F88" s="18"/>
      <c r="G88" s="18"/>
      <c r="H88" s="18"/>
      <c r="I88" s="18"/>
      <c r="J88" s="18"/>
      <c r="K88" s="18"/>
      <c r="L88" s="18"/>
      <c r="M88" s="18"/>
      <c r="N88" s="18"/>
      <c r="O88" s="18"/>
      <c r="P88" s="18"/>
      <c r="Q88" s="18"/>
    </row>
    <row r="89" spans="1:17" x14ac:dyDescent="0.25">
      <c r="A89" s="18"/>
      <c r="B89" s="18"/>
      <c r="C89" s="18"/>
      <c r="D89" s="18"/>
      <c r="E89" s="18"/>
      <c r="F89" s="18"/>
      <c r="G89" s="18"/>
      <c r="H89" s="18"/>
      <c r="I89" s="18"/>
      <c r="J89" s="18"/>
      <c r="K89" s="18"/>
      <c r="L89" s="18"/>
      <c r="M89" s="18"/>
      <c r="N89" s="18"/>
      <c r="O89" s="18"/>
      <c r="P89" s="18"/>
      <c r="Q89" s="18"/>
    </row>
    <row r="90" spans="1:17" x14ac:dyDescent="0.25">
      <c r="A90" s="18"/>
      <c r="B90" s="18"/>
      <c r="C90" s="18"/>
      <c r="D90" s="18"/>
      <c r="E90" s="18"/>
      <c r="F90" s="18"/>
      <c r="G90" s="18"/>
      <c r="H90" s="18"/>
      <c r="I90" s="18"/>
      <c r="J90" s="18"/>
      <c r="K90" s="18"/>
      <c r="L90" s="18"/>
      <c r="M90" s="18"/>
      <c r="N90" s="18"/>
      <c r="O90" s="18"/>
      <c r="P90" s="18"/>
      <c r="Q90" s="18"/>
    </row>
    <row r="91" spans="1:17" x14ac:dyDescent="0.25">
      <c r="A91" s="18"/>
      <c r="B91" s="18"/>
      <c r="C91" s="18"/>
      <c r="D91" s="18"/>
      <c r="E91" s="18"/>
      <c r="F91" s="18"/>
      <c r="G91" s="18"/>
      <c r="H91" s="18"/>
      <c r="I91" s="18"/>
      <c r="J91" s="18"/>
      <c r="K91" s="18"/>
      <c r="L91" s="18"/>
      <c r="M91" s="18"/>
      <c r="N91" s="18"/>
      <c r="O91" s="18"/>
      <c r="P91" s="18"/>
      <c r="Q91" s="18"/>
    </row>
    <row r="92" spans="1:17" x14ac:dyDescent="0.25">
      <c r="A92" s="18"/>
      <c r="B92" s="18"/>
      <c r="C92" s="18"/>
      <c r="D92" s="18"/>
      <c r="E92" s="18"/>
      <c r="F92" s="18"/>
      <c r="G92" s="18"/>
      <c r="H92" s="18"/>
      <c r="I92" s="18"/>
      <c r="J92" s="18"/>
      <c r="K92" s="18"/>
      <c r="L92" s="18"/>
      <c r="M92" s="18"/>
      <c r="N92" s="18"/>
      <c r="O92" s="18"/>
      <c r="P92" s="18"/>
      <c r="Q92" s="18"/>
    </row>
    <row r="93" spans="1:17" x14ac:dyDescent="0.25">
      <c r="A93" s="18"/>
      <c r="B93" s="18"/>
      <c r="C93" s="18"/>
      <c r="D93" s="18"/>
      <c r="E93" s="18"/>
      <c r="F93" s="18"/>
      <c r="G93" s="18"/>
      <c r="H93" s="18"/>
      <c r="I93" s="18"/>
      <c r="J93" s="18"/>
      <c r="K93" s="18"/>
      <c r="L93" s="18"/>
      <c r="M93" s="18"/>
      <c r="N93" s="18"/>
      <c r="O93" s="18"/>
      <c r="P93" s="18"/>
      <c r="Q93" s="18"/>
    </row>
    <row r="94" spans="1:17" x14ac:dyDescent="0.25">
      <c r="A94" s="18"/>
      <c r="B94" s="18"/>
      <c r="C94" s="18"/>
      <c r="D94" s="18"/>
      <c r="E94" s="18"/>
      <c r="F94" s="18"/>
      <c r="G94" s="18"/>
      <c r="H94" s="18"/>
      <c r="I94" s="18"/>
      <c r="J94" s="18"/>
      <c r="K94" s="18"/>
      <c r="L94" s="18"/>
      <c r="M94" s="18"/>
      <c r="N94" s="18"/>
      <c r="O94" s="18"/>
      <c r="P94" s="18"/>
      <c r="Q94" s="18"/>
    </row>
    <row r="95" spans="1:17" x14ac:dyDescent="0.25">
      <c r="A95" s="18"/>
      <c r="B95" s="18"/>
      <c r="C95" s="18"/>
      <c r="D95" s="18"/>
      <c r="E95" s="18"/>
      <c r="F95" s="18"/>
      <c r="G95" s="18"/>
      <c r="H95" s="18"/>
      <c r="I95" s="18"/>
      <c r="J95" s="18"/>
      <c r="K95" s="18"/>
      <c r="L95" s="18"/>
      <c r="M95" s="18"/>
      <c r="N95" s="18"/>
      <c r="O95" s="18"/>
      <c r="P95" s="18"/>
      <c r="Q95" s="18"/>
    </row>
    <row r="96" spans="1:17" x14ac:dyDescent="0.25">
      <c r="A96" s="18"/>
      <c r="B96" s="18"/>
      <c r="C96" s="18"/>
      <c r="D96" s="18"/>
      <c r="E96" s="18"/>
      <c r="F96" s="18"/>
      <c r="G96" s="18"/>
      <c r="H96" s="18"/>
      <c r="I96" s="18"/>
      <c r="J96" s="18"/>
      <c r="K96" s="18"/>
      <c r="L96" s="18"/>
      <c r="M96" s="18"/>
      <c r="N96" s="18"/>
      <c r="O96" s="18"/>
      <c r="P96" s="18"/>
      <c r="Q96" s="18"/>
    </row>
    <row r="97" spans="1:17" x14ac:dyDescent="0.25">
      <c r="A97" s="18"/>
      <c r="B97" s="18"/>
      <c r="C97" s="18"/>
      <c r="D97" s="18"/>
      <c r="E97" s="18"/>
      <c r="F97" s="18"/>
      <c r="G97" s="18"/>
      <c r="H97" s="18"/>
      <c r="I97" s="18"/>
      <c r="J97" s="18"/>
      <c r="K97" s="18"/>
      <c r="L97" s="18"/>
      <c r="M97" s="18"/>
      <c r="N97" s="18"/>
      <c r="O97" s="18"/>
      <c r="P97" s="18"/>
      <c r="Q97" s="18"/>
    </row>
    <row r="98" spans="1:17" x14ac:dyDescent="0.25">
      <c r="A98" s="18"/>
      <c r="B98" s="18"/>
      <c r="C98" s="18"/>
      <c r="D98" s="18"/>
      <c r="E98" s="18"/>
      <c r="F98" s="18"/>
      <c r="G98" s="18"/>
      <c r="H98" s="18"/>
      <c r="I98" s="18"/>
      <c r="J98" s="18"/>
      <c r="K98" s="18"/>
      <c r="L98" s="18"/>
      <c r="M98" s="18"/>
      <c r="N98" s="18"/>
      <c r="O98" s="18"/>
      <c r="P98" s="18"/>
      <c r="Q98" s="18"/>
    </row>
    <row r="99" spans="1:17" x14ac:dyDescent="0.25">
      <c r="A99" s="18"/>
      <c r="B99" s="18"/>
      <c r="C99" s="18"/>
      <c r="D99" s="18"/>
      <c r="E99" s="18"/>
      <c r="F99" s="18"/>
      <c r="G99" s="18"/>
      <c r="H99" s="18"/>
      <c r="I99" s="18"/>
      <c r="J99" s="18"/>
      <c r="K99" s="18"/>
      <c r="L99" s="18"/>
      <c r="M99" s="18"/>
      <c r="N99" s="18"/>
      <c r="O99" s="18"/>
      <c r="P99" s="18"/>
      <c r="Q99" s="18"/>
    </row>
    <row r="100" spans="1:17" x14ac:dyDescent="0.25">
      <c r="A100" s="18"/>
      <c r="B100" s="18"/>
      <c r="C100" s="18"/>
      <c r="D100" s="18"/>
      <c r="E100" s="18"/>
      <c r="F100" s="18"/>
      <c r="G100" s="18"/>
      <c r="H100" s="18"/>
      <c r="I100" s="18"/>
      <c r="J100" s="18"/>
      <c r="K100" s="18"/>
      <c r="L100" s="18"/>
      <c r="M100" s="18"/>
      <c r="N100" s="18"/>
      <c r="O100" s="18"/>
      <c r="P100" s="18"/>
      <c r="Q100" s="18"/>
    </row>
    <row r="101" spans="1:17" x14ac:dyDescent="0.25">
      <c r="A101" s="18"/>
      <c r="B101" s="18"/>
      <c r="C101" s="18"/>
      <c r="D101" s="18"/>
      <c r="E101" s="18"/>
      <c r="F101" s="18"/>
      <c r="G101" s="18"/>
      <c r="H101" s="18"/>
      <c r="I101" s="18"/>
      <c r="J101" s="18"/>
      <c r="K101" s="18"/>
      <c r="L101" s="18"/>
      <c r="M101" s="18"/>
      <c r="N101" s="18"/>
      <c r="O101" s="18"/>
      <c r="P101" s="18"/>
      <c r="Q101" s="18"/>
    </row>
    <row r="102" spans="1:17" x14ac:dyDescent="0.25">
      <c r="A102" s="18"/>
      <c r="B102" s="18"/>
      <c r="C102" s="18"/>
      <c r="D102" s="18"/>
      <c r="E102" s="18"/>
      <c r="F102" s="18"/>
      <c r="G102" s="18"/>
      <c r="H102" s="18"/>
      <c r="I102" s="18"/>
      <c r="J102" s="18"/>
      <c r="K102" s="18"/>
      <c r="L102" s="18"/>
      <c r="M102" s="18"/>
      <c r="N102" s="18"/>
      <c r="O102" s="18"/>
      <c r="P102" s="18"/>
      <c r="Q102" s="18"/>
    </row>
  </sheetData>
  <sheetProtection sheet="1" objects="1" scenarios="1"/>
  <mergeCells count="28">
    <mergeCell ref="K2:L2"/>
    <mergeCell ref="E3:I3"/>
    <mergeCell ref="K3:L3"/>
    <mergeCell ref="E4:I5"/>
    <mergeCell ref="K4:L4"/>
    <mergeCell ref="K5:L5"/>
    <mergeCell ref="K6:L6"/>
    <mergeCell ref="D60:E60"/>
    <mergeCell ref="D37:E37"/>
    <mergeCell ref="D38:E38"/>
    <mergeCell ref="D39:E39"/>
    <mergeCell ref="D40:E40"/>
    <mergeCell ref="D59:E59"/>
    <mergeCell ref="D58:E58"/>
    <mergeCell ref="D57:E57"/>
    <mergeCell ref="D56:E56"/>
    <mergeCell ref="D36:E36"/>
    <mergeCell ref="E6:I7"/>
    <mergeCell ref="D76:E76"/>
    <mergeCell ref="D80:E80"/>
    <mergeCell ref="D79:E79"/>
    <mergeCell ref="D78:E78"/>
    <mergeCell ref="D77:E77"/>
    <mergeCell ref="D70:E70"/>
    <mergeCell ref="D69:E69"/>
    <mergeCell ref="D68:E68"/>
    <mergeCell ref="D67:E67"/>
    <mergeCell ref="D66:E66"/>
  </mergeCells>
  <hyperlinks>
    <hyperlink ref="K4:L4" location="Spelregels!A1" display="spelregels" xr:uid="{00000000-0004-0000-0200-000001000000}"/>
    <hyperlink ref="K2:L2" location="Introductie!A1" display="introductiepagina" xr:uid="{00000000-0004-0000-0200-000002000000}"/>
    <hyperlink ref="K6:L6" location="Inschrijfformulier!A1" display="voetbalpoule invullen" xr:uid="{00000000-0004-0000-0200-000003000000}"/>
    <hyperlink ref="K5:L5" location="Historie!A1" display="historie" xr:uid="{00000000-0004-0000-0200-000004000000}"/>
    <hyperlink ref="K3:L3" r:id="rId1" display="mail de organisatie" xr:uid="{3FDFC2BD-8BBE-4719-B61A-973AB705CD39}"/>
  </hyperlinks>
  <pageMargins left="0.74803149606299213" right="0.74803149606299213" top="0.98425196850393704" bottom="0.98425196850393704" header="0.51181102362204722" footer="0.51181102362204722"/>
  <pageSetup paperSize="9" scale="91" orientation="portrait" r:id="rId2"/>
  <headerFooter alignWithMargins="0">
    <oddFooter>&amp;L&amp;F | &amp;A&amp;R&amp;P van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8"/>
  <dimension ref="A1:Q102"/>
  <sheetViews>
    <sheetView showGridLines="0" zoomScaleNormal="100" workbookViewId="0">
      <pane ySplit="13" topLeftCell="A18" activePane="bottomLeft" state="frozen"/>
      <selection activeCell="C24" sqref="C24:H24"/>
      <selection pane="bottomLeft" activeCell="K5" sqref="K5:L5"/>
    </sheetView>
  </sheetViews>
  <sheetFormatPr defaultColWidth="9.109375" defaultRowHeight="13.2" x14ac:dyDescent="0.25"/>
  <cols>
    <col min="1" max="1" width="3" style="19" customWidth="1"/>
    <col min="2" max="4" width="9.109375" style="19"/>
    <col min="5" max="5" width="17.44140625" style="19" customWidth="1"/>
    <col min="6" max="6" width="13.44140625" style="19" customWidth="1"/>
    <col min="7" max="7" width="7.33203125" style="19" customWidth="1"/>
    <col min="8" max="8" width="9.109375" style="19" customWidth="1"/>
    <col min="9" max="9" width="9.6640625" style="19" customWidth="1"/>
    <col min="10" max="10" width="6.6640625" style="19" customWidth="1"/>
    <col min="11" max="12" width="10.6640625" style="19" customWidth="1"/>
    <col min="13" max="16384" width="9.109375" style="19"/>
  </cols>
  <sheetData>
    <row r="1" spans="1:17" x14ac:dyDescent="0.25">
      <c r="A1" s="18"/>
      <c r="B1" s="18"/>
      <c r="C1" s="18"/>
      <c r="D1" s="18"/>
      <c r="E1" s="18"/>
      <c r="F1" s="18"/>
      <c r="G1" s="18"/>
      <c r="H1" s="18"/>
      <c r="I1" s="18"/>
      <c r="J1" s="18"/>
      <c r="K1" s="18"/>
      <c r="L1" s="18"/>
      <c r="M1" s="18"/>
      <c r="N1" s="18"/>
      <c r="O1" s="18"/>
      <c r="P1" s="18"/>
      <c r="Q1" s="18"/>
    </row>
    <row r="2" spans="1:17" ht="15" customHeight="1" x14ac:dyDescent="0.25">
      <c r="A2" s="18"/>
      <c r="B2" s="18"/>
      <c r="C2" s="18"/>
      <c r="D2" s="18"/>
      <c r="E2" s="18"/>
      <c r="F2" s="18"/>
      <c r="G2" s="18"/>
      <c r="H2" s="18"/>
      <c r="I2" s="18"/>
      <c r="J2" s="18"/>
      <c r="K2" s="118" t="s">
        <v>3</v>
      </c>
      <c r="L2" s="119"/>
      <c r="M2" s="18"/>
      <c r="N2" s="18"/>
      <c r="O2" s="18"/>
      <c r="P2" s="18"/>
      <c r="Q2" s="18"/>
    </row>
    <row r="3" spans="1:17" ht="15" customHeight="1" x14ac:dyDescent="0.25">
      <c r="A3" s="18"/>
      <c r="E3" s="112" t="s">
        <v>0</v>
      </c>
      <c r="F3" s="112"/>
      <c r="G3" s="112"/>
      <c r="H3" s="112"/>
      <c r="I3" s="112"/>
      <c r="J3" s="18"/>
      <c r="K3" s="116" t="s">
        <v>1</v>
      </c>
      <c r="L3" s="117"/>
      <c r="M3" s="18"/>
      <c r="N3" s="18"/>
      <c r="O3" s="18"/>
      <c r="P3" s="18"/>
      <c r="Q3" s="18"/>
    </row>
    <row r="4" spans="1:17" ht="15" customHeight="1" x14ac:dyDescent="0.25">
      <c r="A4" s="18"/>
      <c r="E4" s="115" t="str">
        <f>Introductie!$F$3</f>
        <v>WORLD CUP 2026</v>
      </c>
      <c r="F4" s="115"/>
      <c r="G4" s="115"/>
      <c r="H4" s="115"/>
      <c r="I4" s="115"/>
      <c r="J4" s="18"/>
      <c r="K4" s="118" t="s">
        <v>2</v>
      </c>
      <c r="L4" s="119"/>
      <c r="M4" s="18"/>
      <c r="N4" s="18"/>
      <c r="O4" s="18"/>
      <c r="P4" s="18"/>
      <c r="Q4" s="18"/>
    </row>
    <row r="5" spans="1:17" ht="15" customHeight="1" x14ac:dyDescent="0.25">
      <c r="A5" s="18"/>
      <c r="E5" s="115"/>
      <c r="F5" s="115"/>
      <c r="G5" s="115"/>
      <c r="H5" s="115"/>
      <c r="I5" s="115"/>
      <c r="J5" s="18"/>
      <c r="K5" s="139" t="s">
        <v>122</v>
      </c>
      <c r="L5" s="140"/>
      <c r="M5" s="18"/>
      <c r="N5" s="18"/>
      <c r="O5" s="18"/>
      <c r="P5" s="18"/>
      <c r="Q5" s="18"/>
    </row>
    <row r="6" spans="1:17" ht="15" customHeight="1" x14ac:dyDescent="0.25">
      <c r="A6" s="18"/>
      <c r="E6" s="114" t="str">
        <f>Introductie!$F$4</f>
        <v>VS - Mexico - Canada</v>
      </c>
      <c r="F6" s="114"/>
      <c r="G6" s="114"/>
      <c r="H6" s="114"/>
      <c r="I6" s="114"/>
      <c r="J6" s="18"/>
      <c r="K6" s="118" t="s">
        <v>91</v>
      </c>
      <c r="L6" s="119"/>
      <c r="M6" s="18"/>
      <c r="N6" s="18"/>
      <c r="O6" s="18"/>
      <c r="P6" s="18"/>
      <c r="Q6" s="18"/>
    </row>
    <row r="7" spans="1:17" ht="15" customHeight="1" x14ac:dyDescent="0.25">
      <c r="A7" s="18"/>
      <c r="E7" s="114"/>
      <c r="F7" s="114"/>
      <c r="G7" s="114"/>
      <c r="H7" s="114"/>
      <c r="I7" s="114"/>
      <c r="J7" s="18"/>
      <c r="K7" s="18"/>
      <c r="L7" s="18"/>
      <c r="M7" s="18"/>
      <c r="N7" s="18"/>
      <c r="O7" s="18"/>
      <c r="P7" s="18"/>
      <c r="Q7" s="18"/>
    </row>
    <row r="8" spans="1:17" ht="15" customHeight="1" x14ac:dyDescent="0.3">
      <c r="A8" s="18"/>
      <c r="E8" s="136"/>
      <c r="F8" s="136"/>
      <c r="G8" s="136"/>
      <c r="H8" s="18"/>
      <c r="I8" s="18"/>
      <c r="J8" s="18"/>
      <c r="K8" s="18"/>
      <c r="L8" s="18"/>
      <c r="M8" s="18"/>
      <c r="N8" s="18"/>
      <c r="O8" s="18"/>
      <c r="P8" s="18"/>
      <c r="Q8" s="18"/>
    </row>
    <row r="9" spans="1:17" ht="15" customHeight="1" x14ac:dyDescent="0.3">
      <c r="A9" s="18"/>
      <c r="E9" s="136"/>
      <c r="F9" s="136"/>
      <c r="G9" s="136"/>
      <c r="H9" s="18"/>
      <c r="I9" s="18"/>
      <c r="J9" s="18"/>
      <c r="K9" s="18"/>
      <c r="L9" s="18"/>
      <c r="M9" s="18"/>
      <c r="N9" s="18"/>
      <c r="O9" s="18"/>
      <c r="P9" s="18"/>
      <c r="Q9" s="18"/>
    </row>
    <row r="10" spans="1:17" ht="15" customHeight="1" x14ac:dyDescent="0.3">
      <c r="A10" s="18"/>
      <c r="E10" s="136"/>
      <c r="F10" s="136"/>
      <c r="G10" s="136"/>
      <c r="H10" s="18"/>
      <c r="I10" s="18"/>
      <c r="J10" s="18"/>
      <c r="K10" s="18"/>
      <c r="L10" s="18"/>
      <c r="M10" s="18"/>
      <c r="N10" s="18"/>
      <c r="O10" s="18"/>
      <c r="P10" s="18"/>
      <c r="Q10" s="18"/>
    </row>
    <row r="11" spans="1:17" ht="15" customHeight="1" x14ac:dyDescent="0.25">
      <c r="A11" s="18"/>
      <c r="B11" s="18"/>
      <c r="C11" s="18"/>
      <c r="D11" s="18"/>
      <c r="E11" s="18"/>
      <c r="F11" s="18"/>
      <c r="G11" s="18"/>
      <c r="H11" s="18"/>
      <c r="I11" s="18"/>
      <c r="J11" s="18"/>
      <c r="K11" s="18"/>
      <c r="L11" s="18"/>
      <c r="M11" s="18"/>
      <c r="N11" s="18"/>
      <c r="O11" s="18"/>
      <c r="P11" s="18"/>
      <c r="Q11" s="18"/>
    </row>
    <row r="12" spans="1:17" ht="15" customHeight="1" x14ac:dyDescent="0.25">
      <c r="A12" s="18"/>
      <c r="B12" s="18"/>
      <c r="C12" s="18"/>
      <c r="D12" s="18"/>
      <c r="E12" s="18"/>
      <c r="F12" s="18"/>
      <c r="G12" s="18"/>
      <c r="H12" s="18"/>
      <c r="I12" s="18"/>
      <c r="J12" s="18"/>
      <c r="K12" s="18"/>
      <c r="L12" s="18"/>
      <c r="M12" s="18"/>
      <c r="N12" s="18"/>
      <c r="O12" s="18"/>
      <c r="P12" s="18"/>
      <c r="Q12" s="18"/>
    </row>
    <row r="13" spans="1:17" ht="15" customHeight="1" x14ac:dyDescent="0.25">
      <c r="A13" s="18"/>
      <c r="B13" s="18"/>
      <c r="C13" s="18"/>
      <c r="D13" s="18"/>
      <c r="E13" s="18"/>
      <c r="F13" s="18"/>
      <c r="G13" s="18"/>
      <c r="H13" s="18"/>
      <c r="I13" s="18"/>
      <c r="J13" s="18"/>
      <c r="K13" s="18"/>
      <c r="L13" s="18"/>
      <c r="M13" s="18"/>
      <c r="N13" s="18"/>
      <c r="O13" s="18"/>
      <c r="P13" s="18"/>
      <c r="Q13" s="18"/>
    </row>
    <row r="14" spans="1:17" x14ac:dyDescent="0.25">
      <c r="A14" s="18"/>
      <c r="B14" s="18"/>
      <c r="C14" s="18"/>
      <c r="D14" s="18"/>
      <c r="E14" s="18"/>
      <c r="F14" s="18"/>
      <c r="G14" s="18"/>
      <c r="H14" s="18"/>
      <c r="I14" s="18"/>
      <c r="J14" s="18"/>
      <c r="K14" s="18"/>
      <c r="L14" s="18"/>
      <c r="M14" s="18"/>
      <c r="N14" s="18"/>
      <c r="O14" s="18"/>
      <c r="P14" s="18"/>
      <c r="Q14" s="18"/>
    </row>
    <row r="15" spans="1:17" x14ac:dyDescent="0.25">
      <c r="A15" s="18"/>
      <c r="B15" s="18"/>
      <c r="C15" s="18"/>
      <c r="D15" s="18"/>
      <c r="E15" s="18"/>
      <c r="F15" s="18"/>
      <c r="G15" s="18"/>
      <c r="H15" s="18"/>
      <c r="I15" s="18"/>
      <c r="J15" s="18"/>
      <c r="K15" s="18"/>
      <c r="L15" s="18"/>
      <c r="M15" s="18"/>
      <c r="N15" s="18"/>
      <c r="O15" s="18"/>
      <c r="P15" s="18"/>
      <c r="Q15" s="18"/>
    </row>
    <row r="16" spans="1:17" ht="119.4" customHeight="1" x14ac:dyDescent="0.25">
      <c r="A16" s="18"/>
      <c r="B16" s="137" t="s">
        <v>132</v>
      </c>
      <c r="C16" s="138"/>
      <c r="D16" s="138"/>
      <c r="E16" s="138"/>
      <c r="F16" s="138"/>
      <c r="G16" s="138"/>
      <c r="H16" s="138"/>
      <c r="I16" s="138"/>
      <c r="J16" s="18"/>
      <c r="K16" s="18"/>
      <c r="L16" s="18"/>
      <c r="M16" s="18"/>
      <c r="N16" s="18"/>
      <c r="O16" s="18"/>
      <c r="P16" s="18"/>
      <c r="Q16" s="18"/>
    </row>
    <row r="17" spans="1:17" ht="19.5" customHeight="1" x14ac:dyDescent="0.25">
      <c r="A17" s="18"/>
      <c r="B17" s="20" t="s">
        <v>4</v>
      </c>
      <c r="C17" s="18"/>
      <c r="D17" s="18"/>
      <c r="E17" s="18"/>
      <c r="F17" s="18"/>
      <c r="G17" s="18"/>
      <c r="H17" s="18"/>
      <c r="I17" s="18"/>
      <c r="J17" s="18"/>
      <c r="K17" s="18"/>
      <c r="L17" s="18"/>
      <c r="M17" s="18"/>
      <c r="N17" s="18"/>
      <c r="O17" s="18"/>
      <c r="P17" s="18"/>
      <c r="Q17" s="18"/>
    </row>
    <row r="18" spans="1:17" ht="54.75" customHeight="1" x14ac:dyDescent="0.25">
      <c r="A18" s="18"/>
      <c r="B18" s="130" t="s">
        <v>131</v>
      </c>
      <c r="C18" s="130"/>
      <c r="D18" s="130"/>
      <c r="E18" s="130"/>
      <c r="F18" s="130"/>
      <c r="G18" s="130"/>
      <c r="H18" s="130"/>
      <c r="I18" s="130"/>
      <c r="J18" s="18"/>
      <c r="K18" s="18"/>
      <c r="L18" s="18"/>
      <c r="M18" s="18"/>
      <c r="N18" s="18"/>
      <c r="O18" s="18"/>
      <c r="P18" s="18"/>
      <c r="Q18" s="18"/>
    </row>
    <row r="19" spans="1:17" x14ac:dyDescent="0.25">
      <c r="A19" s="18"/>
      <c r="B19" s="18"/>
      <c r="C19" s="18"/>
      <c r="D19" s="18"/>
      <c r="E19" s="18"/>
      <c r="F19" s="18"/>
      <c r="G19" s="18"/>
      <c r="H19" s="18"/>
      <c r="I19" s="18"/>
      <c r="J19" s="18"/>
      <c r="K19" s="18"/>
      <c r="L19" s="18"/>
      <c r="M19" s="18"/>
      <c r="N19" s="18"/>
      <c r="O19" s="18"/>
      <c r="P19" s="18"/>
      <c r="Q19" s="18"/>
    </row>
    <row r="20" spans="1:17" x14ac:dyDescent="0.25">
      <c r="A20" s="18"/>
      <c r="B20" s="18"/>
      <c r="C20" s="22" t="s">
        <v>5</v>
      </c>
      <c r="D20" s="23">
        <v>0.5</v>
      </c>
      <c r="E20" s="24" t="s">
        <v>6</v>
      </c>
      <c r="F20" s="25"/>
      <c r="G20" s="18"/>
      <c r="H20" s="18"/>
      <c r="I20" s="18"/>
      <c r="J20" s="18"/>
      <c r="K20" s="18"/>
      <c r="L20" s="18"/>
      <c r="M20" s="18"/>
      <c r="N20" s="18"/>
      <c r="O20" s="18"/>
      <c r="P20" s="18"/>
      <c r="Q20" s="18"/>
    </row>
    <row r="21" spans="1:17" x14ac:dyDescent="0.25">
      <c r="A21" s="18"/>
      <c r="B21" s="18"/>
      <c r="C21" s="22" t="s">
        <v>7</v>
      </c>
      <c r="D21" s="23">
        <v>0.2</v>
      </c>
      <c r="E21" s="24" t="s">
        <v>6</v>
      </c>
      <c r="F21" s="25"/>
      <c r="G21" s="18"/>
      <c r="H21" s="18"/>
      <c r="I21" s="18"/>
      <c r="J21" s="18"/>
      <c r="K21" s="18"/>
      <c r="L21" s="18"/>
      <c r="M21" s="18"/>
      <c r="N21" s="18"/>
      <c r="O21" s="18"/>
      <c r="P21" s="18"/>
      <c r="Q21" s="18"/>
    </row>
    <row r="22" spans="1:17" x14ac:dyDescent="0.25">
      <c r="A22" s="18"/>
      <c r="B22" s="18"/>
      <c r="C22" s="22" t="s">
        <v>8</v>
      </c>
      <c r="D22" s="23">
        <v>0.15</v>
      </c>
      <c r="E22" s="24" t="s">
        <v>6</v>
      </c>
      <c r="F22" s="25"/>
      <c r="G22" s="18"/>
      <c r="H22" s="18"/>
      <c r="I22" s="18"/>
      <c r="J22" s="18"/>
      <c r="K22" s="18"/>
      <c r="L22" s="18"/>
      <c r="M22" s="18"/>
      <c r="N22" s="18"/>
      <c r="O22" s="18"/>
      <c r="P22" s="18"/>
      <c r="Q22" s="18"/>
    </row>
    <row r="23" spans="1:17" x14ac:dyDescent="0.25">
      <c r="A23" s="18"/>
      <c r="B23" s="18"/>
      <c r="C23" s="22" t="s">
        <v>9</v>
      </c>
      <c r="D23" s="23">
        <v>0.1</v>
      </c>
      <c r="E23" s="24" t="s">
        <v>6</v>
      </c>
      <c r="F23" s="25"/>
      <c r="G23" s="18"/>
      <c r="H23" s="18"/>
      <c r="I23" s="18"/>
      <c r="J23" s="18"/>
      <c r="K23" s="18"/>
      <c r="L23" s="18"/>
      <c r="M23" s="18"/>
      <c r="N23" s="18"/>
      <c r="O23" s="18"/>
      <c r="P23" s="18"/>
      <c r="Q23" s="18"/>
    </row>
    <row r="24" spans="1:17" x14ac:dyDescent="0.25">
      <c r="A24" s="18"/>
      <c r="B24" s="18"/>
      <c r="C24" s="22" t="s">
        <v>10</v>
      </c>
      <c r="D24" s="23">
        <v>0.05</v>
      </c>
      <c r="E24" s="24" t="s">
        <v>6</v>
      </c>
      <c r="F24" s="25"/>
      <c r="G24" s="18"/>
      <c r="H24" s="18"/>
      <c r="I24" s="18"/>
      <c r="J24" s="18"/>
      <c r="K24" s="18"/>
      <c r="L24" s="18"/>
      <c r="M24" s="18"/>
      <c r="N24" s="18"/>
      <c r="O24" s="18"/>
      <c r="P24" s="18"/>
      <c r="Q24" s="18"/>
    </row>
    <row r="25" spans="1:17" x14ac:dyDescent="0.25">
      <c r="A25" s="18"/>
      <c r="B25" s="18"/>
      <c r="C25" s="22"/>
      <c r="D25" s="23"/>
      <c r="E25" s="24"/>
      <c r="F25" s="26"/>
      <c r="G25" s="18"/>
      <c r="H25" s="18"/>
      <c r="I25" s="18"/>
      <c r="J25" s="18"/>
      <c r="K25" s="18"/>
      <c r="L25" s="18"/>
      <c r="M25" s="18"/>
      <c r="N25" s="18"/>
      <c r="O25" s="18"/>
      <c r="P25" s="18"/>
      <c r="Q25" s="18"/>
    </row>
    <row r="26" spans="1:17" x14ac:dyDescent="0.25">
      <c r="A26" s="18"/>
      <c r="B26" s="18" t="s">
        <v>11</v>
      </c>
      <c r="C26" s="22"/>
      <c r="D26" s="23"/>
      <c r="E26" s="24"/>
      <c r="F26" s="18"/>
      <c r="G26" s="18"/>
      <c r="H26" s="18"/>
      <c r="I26" s="18"/>
      <c r="J26" s="18"/>
      <c r="K26" s="18"/>
      <c r="L26" s="18"/>
      <c r="M26" s="18"/>
      <c r="N26" s="18"/>
      <c r="O26" s="18"/>
      <c r="P26" s="18"/>
      <c r="Q26" s="18"/>
    </row>
    <row r="27" spans="1:17" x14ac:dyDescent="0.25">
      <c r="A27" s="18"/>
      <c r="B27" s="18"/>
      <c r="C27" s="18"/>
      <c r="D27" s="18"/>
      <c r="E27" s="18"/>
      <c r="F27" s="18"/>
      <c r="G27" s="18"/>
      <c r="H27" s="18"/>
      <c r="I27" s="18"/>
      <c r="J27" s="18"/>
      <c r="K27" s="18"/>
      <c r="L27" s="18"/>
      <c r="M27" s="18"/>
      <c r="N27" s="18"/>
      <c r="O27" s="18"/>
      <c r="P27" s="18"/>
      <c r="Q27" s="18"/>
    </row>
    <row r="28" spans="1:17" ht="9.75" customHeight="1" x14ac:dyDescent="0.25">
      <c r="A28" s="18"/>
      <c r="B28" s="18"/>
      <c r="C28" s="18"/>
      <c r="D28" s="18"/>
      <c r="E28" s="18"/>
      <c r="F28" s="18"/>
      <c r="G28" s="18"/>
      <c r="H28" s="18"/>
      <c r="I28" s="18"/>
      <c r="J28" s="18"/>
      <c r="K28" s="18"/>
      <c r="L28" s="18"/>
      <c r="M28" s="18"/>
      <c r="N28" s="18"/>
      <c r="O28" s="18"/>
      <c r="P28" s="18"/>
      <c r="Q28" s="18"/>
    </row>
    <row r="29" spans="1:17" ht="18.75" customHeight="1" x14ac:dyDescent="0.25">
      <c r="A29" s="18"/>
      <c r="B29" s="20" t="s">
        <v>12</v>
      </c>
      <c r="C29" s="18"/>
      <c r="D29" s="18"/>
      <c r="E29" s="18"/>
      <c r="F29" s="18"/>
      <c r="G29" s="18"/>
      <c r="H29" s="18"/>
      <c r="I29" s="18"/>
      <c r="J29" s="18"/>
      <c r="K29" s="18"/>
      <c r="L29" s="18"/>
      <c r="M29" s="18"/>
      <c r="N29" s="18"/>
      <c r="O29" s="18"/>
      <c r="P29" s="18"/>
      <c r="Q29" s="18"/>
    </row>
    <row r="30" spans="1:17" ht="104.25" customHeight="1" x14ac:dyDescent="0.25">
      <c r="A30" s="18"/>
      <c r="B30" s="130" t="s">
        <v>828</v>
      </c>
      <c r="C30" s="130"/>
      <c r="D30" s="130"/>
      <c r="E30" s="130"/>
      <c r="F30" s="130"/>
      <c r="G30" s="130"/>
      <c r="H30" s="130"/>
      <c r="I30" s="130"/>
      <c r="J30" s="18"/>
      <c r="K30" s="18"/>
      <c r="L30" s="18"/>
      <c r="M30" s="18"/>
      <c r="N30" s="18"/>
      <c r="O30" s="18"/>
      <c r="P30" s="18"/>
      <c r="Q30" s="18"/>
    </row>
    <row r="31" spans="1:17" ht="61.2" customHeight="1" x14ac:dyDescent="0.25">
      <c r="A31" s="18"/>
      <c r="B31" s="133" t="s">
        <v>829</v>
      </c>
      <c r="C31" s="133"/>
      <c r="D31" s="133"/>
      <c r="E31" s="133"/>
      <c r="F31" s="133"/>
      <c r="G31" s="133"/>
      <c r="H31" s="133"/>
      <c r="I31" s="133"/>
      <c r="J31" s="18"/>
      <c r="K31" s="18"/>
      <c r="L31" s="18"/>
      <c r="M31" s="18"/>
      <c r="N31" s="18"/>
      <c r="O31" s="18"/>
      <c r="P31" s="18"/>
      <c r="Q31" s="18"/>
    </row>
    <row r="32" spans="1:17" ht="19.5" customHeight="1" x14ac:dyDescent="0.25">
      <c r="A32" s="18"/>
      <c r="B32" s="21"/>
      <c r="C32" s="21"/>
      <c r="D32" s="21"/>
      <c r="E32" s="21"/>
      <c r="F32" s="21"/>
      <c r="G32" s="21"/>
      <c r="H32" s="18"/>
      <c r="I32" s="21"/>
      <c r="J32" s="18"/>
      <c r="K32" s="18"/>
      <c r="L32" s="18"/>
      <c r="M32" s="18"/>
      <c r="N32" s="18"/>
      <c r="O32" s="18"/>
      <c r="P32" s="18"/>
      <c r="Q32" s="18"/>
    </row>
    <row r="33" spans="1:17" ht="19.5" customHeight="1" x14ac:dyDescent="0.25">
      <c r="A33" s="18"/>
      <c r="B33" s="20" t="s">
        <v>13</v>
      </c>
      <c r="C33" s="18"/>
      <c r="D33" s="18"/>
      <c r="E33" s="18"/>
      <c r="F33" s="18"/>
      <c r="G33" s="18"/>
      <c r="H33" s="18"/>
      <c r="I33" s="18"/>
      <c r="J33" s="18"/>
      <c r="K33" s="18"/>
      <c r="L33" s="18"/>
      <c r="M33" s="18"/>
      <c r="N33" s="18"/>
      <c r="O33" s="18"/>
      <c r="P33" s="18"/>
      <c r="Q33" s="18"/>
    </row>
    <row r="34" spans="1:17" ht="111" customHeight="1" x14ac:dyDescent="0.25">
      <c r="A34" s="18"/>
      <c r="B34" s="130" t="s">
        <v>830</v>
      </c>
      <c r="C34" s="130"/>
      <c r="D34" s="130"/>
      <c r="E34" s="130"/>
      <c r="F34" s="130"/>
      <c r="G34" s="130"/>
      <c r="H34" s="130"/>
      <c r="I34" s="130"/>
      <c r="J34" s="18"/>
      <c r="K34" s="18"/>
      <c r="L34" s="18"/>
      <c r="M34" s="18"/>
      <c r="N34" s="18"/>
      <c r="O34" s="18"/>
      <c r="P34" s="18"/>
      <c r="Q34" s="18"/>
    </row>
    <row r="35" spans="1:17" x14ac:dyDescent="0.25">
      <c r="A35" s="18"/>
      <c r="B35" s="27" t="s">
        <v>14</v>
      </c>
      <c r="C35" s="18"/>
      <c r="D35" s="18"/>
      <c r="E35" s="18"/>
      <c r="F35" s="18"/>
      <c r="G35" s="18"/>
      <c r="H35" s="18"/>
      <c r="I35" s="18"/>
      <c r="J35" s="18"/>
      <c r="K35" s="18"/>
      <c r="L35" s="18"/>
      <c r="M35" s="18"/>
      <c r="N35" s="18"/>
      <c r="O35" s="18"/>
      <c r="P35" s="18"/>
      <c r="Q35" s="18"/>
    </row>
    <row r="36" spans="1:17" ht="75" customHeight="1" x14ac:dyDescent="0.25">
      <c r="A36" s="18"/>
      <c r="B36" s="129" t="s">
        <v>831</v>
      </c>
      <c r="C36" s="129"/>
      <c r="D36" s="129"/>
      <c r="E36" s="129"/>
      <c r="F36" s="129"/>
      <c r="G36" s="129"/>
      <c r="H36" s="129"/>
      <c r="I36" s="129"/>
      <c r="J36" s="18"/>
      <c r="K36" s="18"/>
      <c r="L36" s="18"/>
      <c r="M36" s="18"/>
      <c r="N36" s="18"/>
      <c r="O36" s="18"/>
      <c r="P36" s="18"/>
      <c r="Q36" s="18"/>
    </row>
    <row r="37" spans="1:17" ht="84" customHeight="1" x14ac:dyDescent="0.25">
      <c r="A37" s="18"/>
      <c r="B37" s="130" t="s">
        <v>832</v>
      </c>
      <c r="C37" s="130"/>
      <c r="D37" s="130"/>
      <c r="E37" s="130"/>
      <c r="F37" s="130"/>
      <c r="G37" s="130"/>
      <c r="H37" s="130"/>
      <c r="I37" s="130"/>
      <c r="J37" s="18"/>
      <c r="K37" s="18"/>
      <c r="L37" s="18"/>
      <c r="M37" s="18"/>
      <c r="N37" s="18"/>
      <c r="O37" s="18"/>
      <c r="P37" s="18"/>
      <c r="Q37" s="18"/>
    </row>
    <row r="38" spans="1:17" x14ac:dyDescent="0.25">
      <c r="A38" s="18"/>
      <c r="B38" s="18"/>
      <c r="C38" s="18"/>
      <c r="D38" s="18"/>
      <c r="E38" s="18"/>
      <c r="F38" s="18"/>
      <c r="G38" s="18"/>
      <c r="H38" s="18"/>
      <c r="I38" s="18"/>
      <c r="J38" s="18"/>
      <c r="K38" s="18"/>
      <c r="L38" s="18"/>
      <c r="M38" s="18"/>
      <c r="N38" s="18"/>
      <c r="O38" s="18"/>
      <c r="P38" s="18"/>
      <c r="Q38" s="18"/>
    </row>
    <row r="39" spans="1:17" ht="84" customHeight="1" x14ac:dyDescent="0.25">
      <c r="A39" s="18"/>
      <c r="B39" s="130" t="s">
        <v>833</v>
      </c>
      <c r="C39" s="130"/>
      <c r="D39" s="130"/>
      <c r="E39" s="130"/>
      <c r="F39" s="130"/>
      <c r="G39" s="130"/>
      <c r="H39" s="130"/>
      <c r="I39" s="130"/>
      <c r="J39" s="18"/>
      <c r="K39" s="18"/>
      <c r="L39" s="18"/>
      <c r="M39" s="18"/>
      <c r="N39" s="18"/>
      <c r="O39" s="18"/>
      <c r="P39" s="18"/>
      <c r="Q39" s="18"/>
    </row>
    <row r="40" spans="1:17" ht="65.25" customHeight="1" x14ac:dyDescent="0.25">
      <c r="A40" s="18"/>
      <c r="B40" s="130" t="s">
        <v>834</v>
      </c>
      <c r="C40" s="130"/>
      <c r="D40" s="130"/>
      <c r="E40" s="130"/>
      <c r="F40" s="130"/>
      <c r="G40" s="130"/>
      <c r="H40" s="130"/>
      <c r="I40" s="130"/>
      <c r="J40" s="18"/>
      <c r="K40" s="18"/>
      <c r="L40" s="18"/>
      <c r="M40" s="18"/>
      <c r="N40" s="18"/>
      <c r="O40" s="18"/>
      <c r="P40" s="18"/>
      <c r="Q40" s="18"/>
    </row>
    <row r="41" spans="1:17" ht="10.5" customHeight="1" x14ac:dyDescent="0.25">
      <c r="A41" s="18"/>
      <c r="B41" s="18"/>
      <c r="C41" s="18"/>
      <c r="D41" s="18"/>
      <c r="E41" s="18"/>
      <c r="F41" s="18"/>
      <c r="G41" s="18"/>
      <c r="H41" s="18"/>
      <c r="I41" s="18"/>
      <c r="J41" s="18"/>
      <c r="K41" s="18"/>
      <c r="L41" s="18"/>
      <c r="M41" s="18"/>
      <c r="N41" s="18"/>
      <c r="O41" s="18"/>
      <c r="P41" s="18"/>
      <c r="Q41" s="18"/>
    </row>
    <row r="42" spans="1:17" x14ac:dyDescent="0.25">
      <c r="A42" s="18"/>
      <c r="B42" s="27" t="s">
        <v>14</v>
      </c>
      <c r="C42" s="18"/>
      <c r="D42" s="18"/>
      <c r="E42" s="18"/>
      <c r="F42" s="18"/>
      <c r="G42" s="18"/>
      <c r="H42" s="18"/>
      <c r="I42" s="18"/>
      <c r="J42" s="18"/>
      <c r="K42" s="18"/>
      <c r="L42" s="18"/>
      <c r="M42" s="18"/>
      <c r="N42" s="18"/>
      <c r="O42" s="18"/>
      <c r="P42" s="18"/>
      <c r="Q42" s="18"/>
    </row>
    <row r="43" spans="1:17" ht="73.5" customHeight="1" x14ac:dyDescent="0.25">
      <c r="A43" s="18"/>
      <c r="B43" s="129" t="s">
        <v>835</v>
      </c>
      <c r="C43" s="129"/>
      <c r="D43" s="129"/>
      <c r="E43" s="129"/>
      <c r="F43" s="129"/>
      <c r="G43" s="129"/>
      <c r="H43" s="129"/>
      <c r="I43" s="129"/>
      <c r="J43" s="18"/>
      <c r="K43" s="18"/>
      <c r="L43" s="18"/>
      <c r="M43" s="18"/>
      <c r="N43" s="18"/>
      <c r="O43" s="18"/>
      <c r="P43" s="18"/>
      <c r="Q43" s="18"/>
    </row>
    <row r="44" spans="1:17" ht="10.5" customHeight="1" x14ac:dyDescent="0.25">
      <c r="A44" s="18"/>
      <c r="B44" s="18"/>
      <c r="C44" s="18"/>
      <c r="D44" s="18"/>
      <c r="E44" s="18"/>
      <c r="F44" s="18"/>
      <c r="G44" s="18"/>
      <c r="H44" s="18"/>
      <c r="I44" s="18"/>
      <c r="J44" s="18"/>
      <c r="K44" s="18"/>
      <c r="L44" s="18"/>
      <c r="M44" s="18"/>
      <c r="N44" s="18"/>
      <c r="O44" s="18"/>
      <c r="P44" s="18"/>
      <c r="Q44" s="18"/>
    </row>
    <row r="45" spans="1:17" ht="135" customHeight="1" x14ac:dyDescent="0.25">
      <c r="A45" s="18"/>
      <c r="B45" s="130" t="s">
        <v>836</v>
      </c>
      <c r="C45" s="130"/>
      <c r="D45" s="130"/>
      <c r="E45" s="130"/>
      <c r="F45" s="130"/>
      <c r="G45" s="130"/>
      <c r="H45" s="130"/>
      <c r="I45" s="130"/>
      <c r="J45" s="18"/>
      <c r="K45" s="18"/>
      <c r="L45" s="18"/>
      <c r="M45" s="18"/>
      <c r="N45" s="18"/>
      <c r="O45" s="18"/>
      <c r="P45" s="18"/>
      <c r="Q45" s="18"/>
    </row>
    <row r="46" spans="1:17" x14ac:dyDescent="0.25">
      <c r="A46" s="18"/>
      <c r="B46" s="27" t="s">
        <v>14</v>
      </c>
      <c r="C46" s="18"/>
      <c r="D46" s="18"/>
      <c r="E46" s="18"/>
      <c r="F46" s="18"/>
      <c r="G46" s="18"/>
      <c r="H46" s="18"/>
      <c r="I46" s="18"/>
      <c r="J46" s="18"/>
      <c r="K46" s="18"/>
      <c r="L46" s="18"/>
      <c r="M46" s="18"/>
      <c r="N46" s="18"/>
      <c r="O46" s="18"/>
      <c r="P46" s="18"/>
      <c r="Q46" s="18"/>
    </row>
    <row r="47" spans="1:17" ht="50.25" customHeight="1" x14ac:dyDescent="0.25">
      <c r="A47" s="18"/>
      <c r="B47" s="129" t="s">
        <v>837</v>
      </c>
      <c r="C47" s="129"/>
      <c r="D47" s="129"/>
      <c r="E47" s="129"/>
      <c r="F47" s="129"/>
      <c r="G47" s="129"/>
      <c r="H47" s="129"/>
      <c r="I47" s="129"/>
      <c r="J47" s="18"/>
      <c r="K47" s="18"/>
      <c r="L47" s="18"/>
      <c r="M47" s="18"/>
      <c r="N47" s="18"/>
      <c r="O47" s="18"/>
      <c r="P47" s="18"/>
      <c r="Q47" s="18"/>
    </row>
    <row r="48" spans="1:17" x14ac:dyDescent="0.25">
      <c r="A48" s="18"/>
      <c r="C48" s="28" t="s">
        <v>15</v>
      </c>
      <c r="D48" s="18"/>
      <c r="E48" s="18"/>
      <c r="F48" s="18"/>
      <c r="G48" s="18"/>
      <c r="H48" s="18"/>
      <c r="I48" s="18"/>
      <c r="J48" s="18"/>
      <c r="K48" s="18"/>
      <c r="L48" s="18"/>
      <c r="M48" s="18"/>
      <c r="N48" s="18"/>
      <c r="O48" s="18"/>
      <c r="P48" s="18"/>
      <c r="Q48" s="18"/>
    </row>
    <row r="49" spans="1:17" x14ac:dyDescent="0.25">
      <c r="A49" s="18"/>
      <c r="B49" s="18"/>
      <c r="C49" s="18"/>
      <c r="D49" s="18"/>
      <c r="E49" s="18"/>
      <c r="F49" s="18"/>
      <c r="G49" s="18"/>
      <c r="H49" s="18"/>
      <c r="I49" s="18"/>
      <c r="J49" s="18"/>
      <c r="K49" s="18"/>
      <c r="L49" s="18"/>
      <c r="M49" s="18"/>
      <c r="N49" s="18"/>
      <c r="O49" s="18"/>
      <c r="P49" s="18"/>
      <c r="Q49" s="18"/>
    </row>
    <row r="50" spans="1:17" ht="12.75" customHeight="1" x14ac:dyDescent="0.25">
      <c r="A50" s="18"/>
      <c r="B50" s="18"/>
      <c r="C50" s="29" t="s">
        <v>16</v>
      </c>
      <c r="D50" s="18"/>
      <c r="E50" s="18"/>
      <c r="F50" s="18"/>
      <c r="G50" s="18"/>
      <c r="H50" s="18"/>
      <c r="J50" s="18"/>
      <c r="K50" s="18"/>
      <c r="L50" s="18"/>
      <c r="M50" s="18"/>
      <c r="N50" s="18"/>
      <c r="O50" s="18"/>
      <c r="P50" s="18"/>
      <c r="Q50" s="18"/>
    </row>
    <row r="51" spans="1:17" x14ac:dyDescent="0.25">
      <c r="A51" s="18"/>
      <c r="B51" s="18"/>
      <c r="C51" s="30" t="s">
        <v>17</v>
      </c>
      <c r="D51" s="31"/>
      <c r="E51" s="31"/>
      <c r="F51" s="31"/>
      <c r="G51" s="30">
        <v>5</v>
      </c>
      <c r="H51" s="32" t="s">
        <v>18</v>
      </c>
      <c r="J51" s="18"/>
      <c r="K51" s="18"/>
      <c r="L51" s="18"/>
      <c r="M51" s="18"/>
      <c r="N51" s="18"/>
      <c r="O51" s="18"/>
      <c r="P51" s="18"/>
      <c r="Q51" s="18"/>
    </row>
    <row r="52" spans="1:17" x14ac:dyDescent="0.25">
      <c r="A52" s="18"/>
      <c r="B52" s="18"/>
      <c r="C52" s="33" t="s">
        <v>19</v>
      </c>
      <c r="D52" s="34"/>
      <c r="E52" s="34"/>
      <c r="F52" s="34"/>
      <c r="G52" s="33">
        <v>2</v>
      </c>
      <c r="H52" s="35" t="s">
        <v>18</v>
      </c>
      <c r="J52" s="18"/>
      <c r="K52" s="18"/>
      <c r="L52" s="18"/>
      <c r="M52" s="18"/>
      <c r="N52" s="18"/>
      <c r="O52" s="18"/>
      <c r="P52" s="18"/>
      <c r="Q52" s="18"/>
    </row>
    <row r="53" spans="1:17" x14ac:dyDescent="0.25">
      <c r="A53" s="18"/>
      <c r="B53" s="18"/>
      <c r="C53" s="18"/>
      <c r="D53" s="18"/>
      <c r="E53" s="18"/>
      <c r="F53" s="18"/>
      <c r="G53" s="18"/>
      <c r="H53" s="36"/>
      <c r="J53" s="18"/>
      <c r="K53" s="18"/>
      <c r="L53" s="18"/>
      <c r="M53" s="18"/>
      <c r="N53" s="18"/>
      <c r="O53" s="18"/>
      <c r="P53" s="18"/>
      <c r="Q53" s="18"/>
    </row>
    <row r="54" spans="1:17" x14ac:dyDescent="0.25">
      <c r="A54" s="18"/>
      <c r="B54" s="18"/>
      <c r="C54" s="29" t="s">
        <v>20</v>
      </c>
      <c r="D54" s="18"/>
      <c r="E54" s="18"/>
      <c r="F54" s="18"/>
      <c r="G54" s="18"/>
      <c r="H54" s="36"/>
      <c r="J54" s="18"/>
      <c r="K54" s="18"/>
      <c r="L54" s="18"/>
      <c r="M54" s="18"/>
      <c r="N54" s="18"/>
      <c r="O54" s="18"/>
      <c r="P54" s="18"/>
      <c r="Q54" s="18"/>
    </row>
    <row r="55" spans="1:17" x14ac:dyDescent="0.25">
      <c r="A55" s="18"/>
      <c r="B55" s="18"/>
      <c r="C55" s="30" t="s">
        <v>17</v>
      </c>
      <c r="D55" s="31"/>
      <c r="E55" s="31"/>
      <c r="F55" s="31"/>
      <c r="G55" s="30">
        <v>5</v>
      </c>
      <c r="H55" s="32" t="s">
        <v>18</v>
      </c>
      <c r="J55" s="18"/>
      <c r="K55" s="18"/>
      <c r="L55" s="18"/>
      <c r="M55" s="18"/>
      <c r="N55" s="18"/>
      <c r="O55" s="18"/>
      <c r="P55" s="18"/>
      <c r="Q55" s="18"/>
    </row>
    <row r="56" spans="1:17" x14ac:dyDescent="0.25">
      <c r="A56" s="18"/>
      <c r="B56" s="18"/>
      <c r="C56" s="37" t="s">
        <v>19</v>
      </c>
      <c r="D56" s="18"/>
      <c r="E56" s="18"/>
      <c r="F56" s="18"/>
      <c r="G56" s="37">
        <v>2</v>
      </c>
      <c r="H56" s="38" t="s">
        <v>18</v>
      </c>
      <c r="J56" s="18"/>
      <c r="K56" s="18"/>
      <c r="L56" s="18"/>
      <c r="M56" s="18"/>
      <c r="N56" s="18"/>
      <c r="O56" s="18"/>
      <c r="P56" s="18"/>
      <c r="Q56" s="18"/>
    </row>
    <row r="57" spans="1:17" x14ac:dyDescent="0.25">
      <c r="A57" s="18"/>
      <c r="B57" s="18"/>
      <c r="C57" s="37" t="s">
        <v>821</v>
      </c>
      <c r="D57" s="37"/>
      <c r="E57" s="37"/>
      <c r="F57" s="37"/>
      <c r="G57" s="37">
        <v>4</v>
      </c>
      <c r="H57" s="38" t="s">
        <v>18</v>
      </c>
      <c r="J57" s="18"/>
      <c r="K57" s="18"/>
      <c r="L57" s="18"/>
      <c r="M57" s="18"/>
      <c r="N57" s="18"/>
      <c r="O57" s="18"/>
      <c r="P57" s="18"/>
      <c r="Q57" s="18"/>
    </row>
    <row r="58" spans="1:17" x14ac:dyDescent="0.25">
      <c r="A58" s="18"/>
      <c r="B58" s="18"/>
      <c r="C58" s="37" t="s">
        <v>21</v>
      </c>
      <c r="D58" s="37"/>
      <c r="E58" s="37"/>
      <c r="F58" s="37"/>
      <c r="G58" s="37">
        <v>8</v>
      </c>
      <c r="H58" s="38" t="s">
        <v>18</v>
      </c>
      <c r="J58" s="18"/>
      <c r="K58" s="18"/>
      <c r="L58" s="18"/>
      <c r="M58" s="18"/>
      <c r="N58" s="18"/>
      <c r="O58" s="18"/>
      <c r="P58" s="18"/>
      <c r="Q58" s="18"/>
    </row>
    <row r="59" spans="1:17" x14ac:dyDescent="0.25">
      <c r="A59" s="18"/>
      <c r="B59" s="18"/>
      <c r="C59" s="37" t="s">
        <v>22</v>
      </c>
      <c r="D59" s="37"/>
      <c r="E59" s="37"/>
      <c r="F59" s="37"/>
      <c r="G59" s="37">
        <v>16</v>
      </c>
      <c r="H59" s="38" t="s">
        <v>18</v>
      </c>
      <c r="J59" s="18"/>
      <c r="K59" s="18"/>
      <c r="L59" s="18"/>
      <c r="M59" s="18"/>
      <c r="N59" s="18"/>
      <c r="O59" s="18"/>
      <c r="P59" s="18"/>
      <c r="Q59" s="18"/>
    </row>
    <row r="60" spans="1:17" x14ac:dyDescent="0.25">
      <c r="A60" s="18"/>
      <c r="B60" s="18"/>
      <c r="C60" s="37" t="s">
        <v>23</v>
      </c>
      <c r="D60" s="37"/>
      <c r="E60" s="37"/>
      <c r="F60" s="37"/>
      <c r="G60" s="37">
        <v>32</v>
      </c>
      <c r="H60" s="38" t="s">
        <v>18</v>
      </c>
      <c r="J60" s="18"/>
      <c r="K60" s="18"/>
      <c r="L60" s="18"/>
      <c r="M60" s="18"/>
      <c r="N60" s="18"/>
      <c r="O60" s="18"/>
      <c r="P60" s="18"/>
      <c r="Q60" s="18"/>
    </row>
    <row r="61" spans="1:17" x14ac:dyDescent="0.25">
      <c r="A61" s="18"/>
      <c r="B61" s="18"/>
      <c r="C61" s="37" t="s">
        <v>24</v>
      </c>
      <c r="D61" s="37"/>
      <c r="E61" s="37"/>
      <c r="F61" s="37"/>
      <c r="G61" s="37">
        <v>64</v>
      </c>
      <c r="H61" s="38" t="s">
        <v>18</v>
      </c>
      <c r="J61" s="18"/>
      <c r="K61" s="18"/>
      <c r="L61" s="18"/>
      <c r="M61" s="18"/>
      <c r="N61" s="18"/>
      <c r="O61" s="18"/>
      <c r="P61" s="18"/>
      <c r="Q61" s="18"/>
    </row>
    <row r="62" spans="1:17" x14ac:dyDescent="0.25">
      <c r="A62" s="18"/>
      <c r="B62" s="18"/>
      <c r="C62" s="33" t="s">
        <v>25</v>
      </c>
      <c r="D62" s="33"/>
      <c r="E62" s="33"/>
      <c r="F62" s="33"/>
      <c r="G62" s="33">
        <v>100</v>
      </c>
      <c r="H62" s="35" t="s">
        <v>18</v>
      </c>
      <c r="J62" s="18"/>
      <c r="K62" s="18"/>
      <c r="L62" s="18"/>
      <c r="M62" s="18"/>
      <c r="N62" s="18"/>
      <c r="O62" s="18"/>
      <c r="P62" s="18"/>
      <c r="Q62" s="18"/>
    </row>
    <row r="63" spans="1:17" x14ac:dyDescent="0.25">
      <c r="A63" s="18"/>
      <c r="B63" s="18"/>
      <c r="C63" s="18"/>
      <c r="D63" s="18"/>
      <c r="E63" s="18"/>
      <c r="F63" s="18"/>
      <c r="G63" s="18"/>
      <c r="H63" s="36"/>
      <c r="J63" s="18"/>
      <c r="K63" s="18"/>
      <c r="L63" s="18"/>
      <c r="M63" s="18"/>
      <c r="N63" s="18"/>
      <c r="O63" s="18"/>
      <c r="P63" s="18"/>
      <c r="Q63" s="18"/>
    </row>
    <row r="64" spans="1:17" x14ac:dyDescent="0.25">
      <c r="A64" s="18"/>
      <c r="B64" s="18"/>
      <c r="C64" s="29" t="s">
        <v>26</v>
      </c>
      <c r="D64" s="18"/>
      <c r="E64" s="18"/>
      <c r="F64" s="18"/>
      <c r="G64" s="18"/>
      <c r="H64" s="36"/>
      <c r="J64" s="18"/>
      <c r="K64" s="18"/>
      <c r="L64" s="18"/>
      <c r="M64" s="18"/>
      <c r="N64" s="18"/>
      <c r="O64" s="18"/>
      <c r="P64" s="18"/>
      <c r="Q64" s="18"/>
    </row>
    <row r="65" spans="1:17" x14ac:dyDescent="0.25">
      <c r="A65" s="18"/>
      <c r="B65" s="18"/>
      <c r="C65" s="131" t="s">
        <v>27</v>
      </c>
      <c r="D65" s="132"/>
      <c r="E65" s="132"/>
      <c r="F65" s="132"/>
      <c r="G65" s="30">
        <v>100</v>
      </c>
      <c r="H65" s="32" t="s">
        <v>18</v>
      </c>
      <c r="J65" s="18"/>
      <c r="K65" s="18"/>
      <c r="L65" s="18"/>
      <c r="M65" s="18"/>
      <c r="N65" s="18"/>
      <c r="O65" s="18"/>
      <c r="P65" s="18"/>
      <c r="Q65" s="18"/>
    </row>
    <row r="66" spans="1:17" x14ac:dyDescent="0.25">
      <c r="A66" s="18"/>
      <c r="B66" s="18"/>
      <c r="C66" s="37" t="s">
        <v>28</v>
      </c>
      <c r="D66" s="18"/>
      <c r="E66" s="18"/>
      <c r="F66" s="18"/>
      <c r="G66" s="37">
        <v>80</v>
      </c>
      <c r="H66" s="38" t="s">
        <v>18</v>
      </c>
      <c r="J66" s="18"/>
      <c r="K66" s="18"/>
      <c r="L66" s="18"/>
      <c r="M66" s="18"/>
      <c r="N66" s="18"/>
      <c r="O66" s="18"/>
      <c r="P66" s="18"/>
      <c r="Q66" s="18"/>
    </row>
    <row r="67" spans="1:17" x14ac:dyDescent="0.25">
      <c r="A67" s="18"/>
      <c r="B67" s="18"/>
      <c r="C67" s="33" t="s">
        <v>29</v>
      </c>
      <c r="D67" s="33"/>
      <c r="E67" s="33"/>
      <c r="F67" s="33"/>
      <c r="G67" s="33">
        <v>16</v>
      </c>
      <c r="H67" s="35" t="s">
        <v>18</v>
      </c>
      <c r="J67" s="18"/>
      <c r="K67" s="18"/>
      <c r="L67" s="18"/>
      <c r="M67" s="18"/>
      <c r="N67" s="18"/>
      <c r="O67" s="18"/>
      <c r="P67" s="18"/>
      <c r="Q67" s="18"/>
    </row>
    <row r="68" spans="1:17" x14ac:dyDescent="0.25">
      <c r="A68" s="18"/>
      <c r="B68" s="18"/>
      <c r="C68" s="37"/>
      <c r="D68" s="37"/>
      <c r="E68" s="37"/>
      <c r="F68" s="37"/>
      <c r="G68" s="37"/>
      <c r="H68" s="18"/>
      <c r="I68" s="37"/>
      <c r="J68" s="18"/>
      <c r="K68" s="18"/>
      <c r="L68" s="18"/>
      <c r="M68" s="18"/>
      <c r="N68" s="18"/>
      <c r="O68" s="18"/>
      <c r="P68" s="18"/>
      <c r="Q68" s="18"/>
    </row>
    <row r="69" spans="1:17" x14ac:dyDescent="0.25">
      <c r="A69" s="18"/>
      <c r="B69" s="18"/>
      <c r="C69" s="28" t="s">
        <v>30</v>
      </c>
      <c r="D69" s="37"/>
      <c r="E69" s="37"/>
      <c r="F69" s="37"/>
      <c r="G69" s="37"/>
      <c r="H69" s="18"/>
      <c r="I69" s="37"/>
      <c r="J69" s="18"/>
      <c r="K69" s="18"/>
      <c r="L69" s="18"/>
      <c r="M69" s="18"/>
      <c r="N69" s="18"/>
      <c r="O69" s="18"/>
      <c r="P69" s="18"/>
      <c r="Q69" s="18"/>
    </row>
    <row r="70" spans="1:17" x14ac:dyDescent="0.25">
      <c r="A70" s="18"/>
      <c r="B70" s="18"/>
      <c r="C70" s="37" t="s">
        <v>31</v>
      </c>
      <c r="D70" s="37"/>
      <c r="E70" s="37"/>
      <c r="F70" s="39">
        <f>72*9</f>
        <v>648</v>
      </c>
      <c r="G70" s="37" t="s">
        <v>18</v>
      </c>
      <c r="H70" s="101">
        <f>F70/$F$73</f>
        <v>0.32400000000000001</v>
      </c>
      <c r="I70" s="37"/>
      <c r="J70" s="18"/>
      <c r="K70" s="18"/>
      <c r="L70" s="18"/>
      <c r="M70" s="18"/>
      <c r="N70" s="18"/>
      <c r="O70" s="18"/>
      <c r="P70" s="18"/>
      <c r="Q70" s="18"/>
    </row>
    <row r="71" spans="1:17" x14ac:dyDescent="0.25">
      <c r="A71" s="18"/>
      <c r="B71" s="18"/>
      <c r="C71" s="37" t="s">
        <v>32</v>
      </c>
      <c r="D71" s="37"/>
      <c r="E71" s="37"/>
      <c r="F71" s="39">
        <v>1156</v>
      </c>
      <c r="G71" s="37" t="s">
        <v>18</v>
      </c>
      <c r="H71" s="101">
        <f t="shared" ref="H71:H73" si="0">F71/$F$73</f>
        <v>0.57799999999999996</v>
      </c>
      <c r="I71" s="37"/>
      <c r="J71" s="18"/>
      <c r="K71" s="18"/>
      <c r="L71" s="18"/>
      <c r="M71" s="18"/>
      <c r="N71" s="18"/>
      <c r="O71" s="18"/>
      <c r="P71" s="18"/>
      <c r="Q71" s="18"/>
    </row>
    <row r="72" spans="1:17" x14ac:dyDescent="0.25">
      <c r="A72" s="18"/>
      <c r="B72" s="18"/>
      <c r="C72" s="37" t="s">
        <v>33</v>
      </c>
      <c r="D72" s="37"/>
      <c r="E72" s="37"/>
      <c r="F72" s="39">
        <v>196</v>
      </c>
      <c r="G72" s="37" t="s">
        <v>18</v>
      </c>
      <c r="H72" s="101">
        <f t="shared" si="0"/>
        <v>9.8000000000000004E-2</v>
      </c>
      <c r="I72" s="37"/>
      <c r="J72" s="18"/>
      <c r="K72" s="18"/>
      <c r="L72" s="18"/>
      <c r="M72" s="18"/>
      <c r="N72" s="18"/>
      <c r="O72" s="18"/>
      <c r="P72" s="18"/>
      <c r="Q72" s="18"/>
    </row>
    <row r="73" spans="1:17" x14ac:dyDescent="0.25">
      <c r="A73" s="18"/>
      <c r="B73" s="18"/>
      <c r="C73" s="29" t="s">
        <v>34</v>
      </c>
      <c r="D73" s="37"/>
      <c r="E73" s="37"/>
      <c r="F73" s="40">
        <f>SUM(F70:F72)</f>
        <v>2000</v>
      </c>
      <c r="G73" s="29" t="s">
        <v>18</v>
      </c>
      <c r="H73" s="102">
        <f t="shared" si="0"/>
        <v>1</v>
      </c>
      <c r="I73" s="37"/>
      <c r="J73" s="18"/>
      <c r="K73" s="18"/>
      <c r="L73" s="18"/>
      <c r="M73" s="18"/>
      <c r="N73" s="18"/>
      <c r="O73" s="18"/>
      <c r="P73" s="18"/>
      <c r="Q73" s="18"/>
    </row>
    <row r="74" spans="1:17" x14ac:dyDescent="0.25">
      <c r="A74" s="18"/>
      <c r="B74" s="18"/>
      <c r="C74" s="29"/>
      <c r="D74" s="37"/>
      <c r="E74" s="37"/>
      <c r="F74" s="40"/>
      <c r="G74" s="29"/>
      <c r="H74" s="18"/>
      <c r="I74" s="37"/>
      <c r="J74" s="18"/>
      <c r="K74" s="18"/>
      <c r="L74" s="18"/>
      <c r="M74" s="18"/>
      <c r="N74" s="18"/>
      <c r="O74" s="18"/>
      <c r="P74" s="18"/>
      <c r="Q74" s="18"/>
    </row>
    <row r="75" spans="1:17" x14ac:dyDescent="0.25">
      <c r="A75" s="18"/>
      <c r="B75" s="18"/>
      <c r="C75" s="29"/>
      <c r="D75" s="37"/>
      <c r="E75" s="37"/>
      <c r="F75" s="29"/>
      <c r="G75" s="29"/>
      <c r="H75" s="18"/>
      <c r="I75" s="37"/>
      <c r="J75" s="18"/>
      <c r="K75" s="18"/>
      <c r="L75" s="18"/>
      <c r="M75" s="18"/>
      <c r="N75" s="18"/>
      <c r="O75" s="18"/>
      <c r="P75" s="18"/>
      <c r="Q75" s="18"/>
    </row>
    <row r="76" spans="1:17" ht="19.5" customHeight="1" x14ac:dyDescent="0.25">
      <c r="A76" s="18"/>
      <c r="B76" s="20" t="s">
        <v>64</v>
      </c>
      <c r="C76" s="18"/>
      <c r="D76" s="18"/>
      <c r="E76" s="18"/>
      <c r="F76" s="18"/>
      <c r="G76" s="18"/>
      <c r="H76" s="18"/>
      <c r="I76" s="18"/>
      <c r="J76" s="18"/>
      <c r="K76" s="18"/>
      <c r="L76" s="18"/>
      <c r="M76" s="18"/>
      <c r="N76" s="18"/>
      <c r="O76" s="18"/>
      <c r="P76" s="18"/>
      <c r="Q76" s="18"/>
    </row>
    <row r="77" spans="1:17" ht="72" customHeight="1" x14ac:dyDescent="0.25">
      <c r="A77" s="18"/>
      <c r="B77" s="130" t="s">
        <v>133</v>
      </c>
      <c r="C77" s="130"/>
      <c r="D77" s="130"/>
      <c r="E77" s="130"/>
      <c r="F77" s="130"/>
      <c r="G77" s="130"/>
      <c r="H77" s="130"/>
      <c r="I77" s="130"/>
      <c r="J77" s="18"/>
      <c r="K77" s="18"/>
      <c r="L77" s="18"/>
      <c r="M77" s="18"/>
      <c r="N77" s="18"/>
      <c r="O77" s="18"/>
      <c r="P77" s="18"/>
      <c r="Q77" s="18"/>
    </row>
    <row r="78" spans="1:17" ht="40.5" customHeight="1" x14ac:dyDescent="0.25">
      <c r="A78" s="18"/>
      <c r="B78" s="130" t="s">
        <v>65</v>
      </c>
      <c r="C78" s="130"/>
      <c r="D78" s="130"/>
      <c r="E78" s="130"/>
      <c r="F78" s="130"/>
      <c r="G78" s="130"/>
      <c r="H78" s="130"/>
      <c r="I78" s="130"/>
      <c r="J78" s="18"/>
      <c r="K78" s="18"/>
      <c r="L78" s="18"/>
      <c r="M78" s="18"/>
      <c r="N78" s="18"/>
      <c r="O78" s="18"/>
      <c r="P78" s="18"/>
      <c r="Q78" s="18"/>
    </row>
    <row r="79" spans="1:17" x14ac:dyDescent="0.25">
      <c r="A79" s="18"/>
      <c r="B79" s="18"/>
      <c r="C79" s="18"/>
      <c r="D79" s="18"/>
      <c r="E79" s="18"/>
      <c r="F79" s="18"/>
      <c r="G79" s="18"/>
      <c r="H79" s="18"/>
      <c r="I79" s="18"/>
      <c r="J79" s="18"/>
      <c r="K79" s="18"/>
      <c r="L79" s="18"/>
      <c r="M79" s="18"/>
      <c r="N79" s="18"/>
      <c r="O79" s="18"/>
      <c r="P79" s="18"/>
      <c r="Q79" s="18"/>
    </row>
    <row r="80" spans="1:17" ht="33.6" customHeight="1" x14ac:dyDescent="0.25">
      <c r="A80" s="18"/>
      <c r="B80" s="130" t="s">
        <v>121</v>
      </c>
      <c r="C80" s="130"/>
      <c r="D80" s="130"/>
      <c r="E80" s="130"/>
      <c r="F80" s="130"/>
      <c r="G80" s="130"/>
      <c r="H80" s="130"/>
      <c r="I80" s="130"/>
      <c r="J80" s="18"/>
      <c r="K80" s="18"/>
      <c r="L80" s="18"/>
      <c r="M80" s="18"/>
      <c r="N80" s="18"/>
      <c r="O80" s="18"/>
      <c r="P80" s="18"/>
      <c r="Q80" s="18"/>
    </row>
    <row r="81" spans="1:17" x14ac:dyDescent="0.25">
      <c r="A81" s="18"/>
      <c r="B81" s="130" t="s">
        <v>66</v>
      </c>
      <c r="C81" s="130"/>
      <c r="D81" s="130"/>
      <c r="E81" s="130"/>
      <c r="F81" s="130"/>
      <c r="G81" s="130"/>
      <c r="H81" s="130"/>
      <c r="I81" s="130"/>
      <c r="J81" s="18"/>
      <c r="K81" s="18"/>
      <c r="L81" s="18"/>
      <c r="M81" s="18"/>
      <c r="N81" s="18"/>
      <c r="O81" s="18"/>
      <c r="P81" s="18"/>
      <c r="Q81" s="18"/>
    </row>
    <row r="82" spans="1:17" x14ac:dyDescent="0.25">
      <c r="A82" s="18"/>
      <c r="H82" s="18"/>
      <c r="J82" s="18"/>
      <c r="K82" s="18"/>
      <c r="L82" s="18"/>
      <c r="M82" s="18"/>
      <c r="N82" s="18"/>
      <c r="O82" s="18"/>
      <c r="P82" s="18"/>
      <c r="Q82" s="18"/>
    </row>
    <row r="83" spans="1:17" x14ac:dyDescent="0.25">
      <c r="A83" s="18"/>
      <c r="B83" s="134" t="s">
        <v>134</v>
      </c>
      <c r="C83" s="134"/>
      <c r="D83" s="134"/>
      <c r="E83" s="134"/>
      <c r="F83" s="134"/>
      <c r="G83" s="134"/>
      <c r="H83" s="134"/>
      <c r="I83" s="134"/>
      <c r="J83" s="18"/>
      <c r="K83" s="18"/>
      <c r="L83" s="18"/>
      <c r="M83" s="18"/>
      <c r="N83" s="18"/>
      <c r="O83" s="18"/>
      <c r="P83" s="18"/>
      <c r="Q83" s="18"/>
    </row>
    <row r="84" spans="1:17" x14ac:dyDescent="0.25">
      <c r="A84" s="18"/>
      <c r="B84" s="41"/>
      <c r="H84" s="18"/>
      <c r="J84" s="18"/>
      <c r="K84" s="18"/>
      <c r="L84" s="18"/>
      <c r="M84" s="18"/>
      <c r="N84" s="18"/>
      <c r="O84" s="18"/>
      <c r="P84" s="18"/>
      <c r="Q84" s="18"/>
    </row>
    <row r="85" spans="1:17" x14ac:dyDescent="0.25">
      <c r="A85" s="18"/>
      <c r="B85" s="135" t="s">
        <v>67</v>
      </c>
      <c r="C85" s="135"/>
      <c r="D85" s="135"/>
      <c r="E85" s="135"/>
      <c r="F85" s="41"/>
      <c r="G85" s="41"/>
      <c r="H85" s="18"/>
      <c r="I85" s="41"/>
      <c r="J85" s="18"/>
      <c r="K85" s="18"/>
      <c r="L85" s="18"/>
      <c r="M85" s="18"/>
      <c r="N85" s="18"/>
      <c r="O85" s="18"/>
      <c r="P85" s="18"/>
      <c r="Q85" s="18"/>
    </row>
    <row r="86" spans="1:17" x14ac:dyDescent="0.25">
      <c r="A86" s="18"/>
      <c r="B86" s="18"/>
      <c r="C86" s="18"/>
      <c r="D86" s="18"/>
      <c r="E86" s="18"/>
      <c r="F86" s="18"/>
      <c r="G86" s="18"/>
      <c r="H86" s="18"/>
      <c r="I86" s="18"/>
      <c r="J86" s="18"/>
      <c r="K86" s="18"/>
      <c r="L86" s="18"/>
      <c r="M86" s="18"/>
      <c r="N86" s="18"/>
      <c r="O86" s="18"/>
      <c r="P86" s="18"/>
      <c r="Q86" s="18"/>
    </row>
    <row r="87" spans="1:17" x14ac:dyDescent="0.25">
      <c r="A87" s="18"/>
      <c r="B87" s="18"/>
      <c r="C87" s="18"/>
      <c r="D87" s="18"/>
      <c r="E87" s="18"/>
      <c r="F87" s="18"/>
      <c r="G87" s="18"/>
      <c r="H87" s="18"/>
      <c r="I87" s="18"/>
      <c r="J87" s="18"/>
      <c r="K87" s="18"/>
      <c r="L87" s="18"/>
      <c r="M87" s="18"/>
      <c r="N87" s="18"/>
      <c r="O87" s="18"/>
      <c r="P87" s="18"/>
      <c r="Q87" s="18"/>
    </row>
    <row r="88" spans="1:17" x14ac:dyDescent="0.25">
      <c r="A88" s="18"/>
      <c r="B88" s="18"/>
      <c r="C88" s="18"/>
      <c r="D88" s="18"/>
      <c r="E88" s="18"/>
      <c r="F88" s="18"/>
      <c r="G88" s="18"/>
      <c r="H88" s="18"/>
      <c r="I88" s="18"/>
      <c r="J88" s="18"/>
      <c r="K88" s="18"/>
      <c r="L88" s="18"/>
      <c r="M88" s="18"/>
      <c r="N88" s="18"/>
      <c r="O88" s="18"/>
      <c r="P88" s="18"/>
      <c r="Q88" s="18"/>
    </row>
    <row r="89" spans="1:17" x14ac:dyDescent="0.25">
      <c r="A89" s="18"/>
      <c r="B89" s="18"/>
      <c r="C89" s="18"/>
      <c r="D89" s="18"/>
      <c r="E89" s="18"/>
      <c r="F89" s="18"/>
      <c r="G89" s="18"/>
      <c r="H89" s="18"/>
      <c r="I89" s="18"/>
      <c r="J89" s="18"/>
      <c r="K89" s="18"/>
      <c r="L89" s="18"/>
      <c r="M89" s="18"/>
      <c r="N89" s="18"/>
      <c r="O89" s="18"/>
      <c r="P89" s="18"/>
      <c r="Q89" s="18"/>
    </row>
    <row r="90" spans="1:17" x14ac:dyDescent="0.25">
      <c r="A90" s="18"/>
      <c r="B90" s="18"/>
      <c r="C90" s="18"/>
      <c r="D90" s="18"/>
      <c r="E90" s="18"/>
      <c r="F90" s="18"/>
      <c r="G90" s="18"/>
      <c r="H90" s="18"/>
      <c r="I90" s="18"/>
      <c r="J90" s="18"/>
      <c r="K90" s="18"/>
      <c r="L90" s="18"/>
      <c r="M90" s="18"/>
      <c r="N90" s="18"/>
      <c r="O90" s="18"/>
      <c r="P90" s="18"/>
      <c r="Q90" s="18"/>
    </row>
    <row r="91" spans="1:17" x14ac:dyDescent="0.25">
      <c r="A91" s="18"/>
      <c r="B91" s="18"/>
      <c r="C91" s="18"/>
      <c r="D91" s="18"/>
      <c r="E91" s="18"/>
      <c r="F91" s="18"/>
      <c r="G91" s="18"/>
      <c r="H91" s="18"/>
      <c r="I91" s="18"/>
      <c r="J91" s="18"/>
      <c r="K91" s="18"/>
      <c r="L91" s="18"/>
      <c r="M91" s="18"/>
      <c r="N91" s="18"/>
      <c r="O91" s="18"/>
      <c r="P91" s="18"/>
      <c r="Q91" s="18"/>
    </row>
    <row r="92" spans="1:17" x14ac:dyDescent="0.25">
      <c r="A92" s="18"/>
      <c r="B92" s="18"/>
      <c r="C92" s="18"/>
      <c r="D92" s="18"/>
      <c r="E92" s="18"/>
      <c r="F92" s="18"/>
      <c r="G92" s="18"/>
      <c r="H92" s="18"/>
      <c r="I92" s="18"/>
      <c r="J92" s="18"/>
      <c r="K92" s="18"/>
      <c r="L92" s="18"/>
      <c r="M92" s="18"/>
      <c r="N92" s="18"/>
      <c r="O92" s="18"/>
      <c r="P92" s="18"/>
      <c r="Q92" s="18"/>
    </row>
    <row r="93" spans="1:17" x14ac:dyDescent="0.25">
      <c r="A93" s="18"/>
      <c r="B93" s="18"/>
      <c r="C93" s="18"/>
      <c r="D93" s="18"/>
      <c r="E93" s="18"/>
      <c r="F93" s="18"/>
      <c r="G93" s="18"/>
      <c r="H93" s="18"/>
      <c r="I93" s="18"/>
      <c r="J93" s="18"/>
      <c r="K93" s="18"/>
      <c r="L93" s="18"/>
      <c r="M93" s="18"/>
      <c r="N93" s="18"/>
      <c r="O93" s="18"/>
      <c r="P93" s="18"/>
      <c r="Q93" s="18"/>
    </row>
    <row r="94" spans="1:17" x14ac:dyDescent="0.25">
      <c r="A94" s="18"/>
      <c r="B94" s="18"/>
      <c r="C94" s="18"/>
      <c r="D94" s="18"/>
      <c r="E94" s="18"/>
      <c r="F94" s="18"/>
      <c r="G94" s="18"/>
      <c r="H94" s="18"/>
      <c r="I94" s="18"/>
      <c r="J94" s="18"/>
      <c r="K94" s="18"/>
      <c r="L94" s="18"/>
      <c r="M94" s="18"/>
      <c r="N94" s="18"/>
      <c r="O94" s="18"/>
      <c r="P94" s="18"/>
      <c r="Q94" s="18"/>
    </row>
    <row r="95" spans="1:17" x14ac:dyDescent="0.25">
      <c r="A95" s="18"/>
      <c r="B95" s="18"/>
      <c r="C95" s="18"/>
      <c r="D95" s="18"/>
      <c r="E95" s="18"/>
      <c r="F95" s="18"/>
      <c r="G95" s="18"/>
      <c r="H95" s="18"/>
      <c r="I95" s="18"/>
      <c r="J95" s="18"/>
      <c r="K95" s="18"/>
      <c r="L95" s="18"/>
      <c r="M95" s="18"/>
      <c r="N95" s="18"/>
      <c r="O95" s="18"/>
      <c r="P95" s="18"/>
      <c r="Q95" s="18"/>
    </row>
    <row r="96" spans="1:17" x14ac:dyDescent="0.25">
      <c r="A96" s="18"/>
      <c r="B96" s="18"/>
      <c r="C96" s="18"/>
      <c r="D96" s="18"/>
      <c r="E96" s="18"/>
      <c r="F96" s="18"/>
      <c r="G96" s="18"/>
      <c r="H96" s="18"/>
      <c r="I96" s="18"/>
      <c r="J96" s="18"/>
      <c r="K96" s="18"/>
      <c r="L96" s="18"/>
      <c r="M96" s="18"/>
      <c r="N96" s="18"/>
      <c r="O96" s="18"/>
      <c r="P96" s="18"/>
      <c r="Q96" s="18"/>
    </row>
    <row r="97" spans="1:17" x14ac:dyDescent="0.25">
      <c r="A97" s="18"/>
      <c r="B97" s="18"/>
      <c r="C97" s="18"/>
      <c r="D97" s="18"/>
      <c r="E97" s="18"/>
      <c r="F97" s="18"/>
      <c r="G97" s="18"/>
      <c r="H97" s="18"/>
      <c r="I97" s="18"/>
      <c r="J97" s="18"/>
      <c r="K97" s="18"/>
      <c r="L97" s="18"/>
      <c r="M97" s="18"/>
      <c r="N97" s="18"/>
      <c r="O97" s="18"/>
      <c r="P97" s="18"/>
      <c r="Q97" s="18"/>
    </row>
    <row r="98" spans="1:17" x14ac:dyDescent="0.25">
      <c r="A98" s="18"/>
      <c r="B98" s="18"/>
      <c r="C98" s="18"/>
      <c r="D98" s="18"/>
      <c r="E98" s="18"/>
      <c r="F98" s="18"/>
      <c r="G98" s="18"/>
      <c r="H98" s="18"/>
      <c r="I98" s="18"/>
      <c r="J98" s="18"/>
      <c r="K98" s="18"/>
      <c r="L98" s="18"/>
      <c r="M98" s="18"/>
      <c r="N98" s="18"/>
      <c r="O98" s="18"/>
      <c r="P98" s="18"/>
      <c r="Q98" s="18"/>
    </row>
    <row r="99" spans="1:17" x14ac:dyDescent="0.25">
      <c r="A99" s="18"/>
      <c r="B99" s="18"/>
      <c r="C99" s="18"/>
      <c r="D99" s="18"/>
      <c r="E99" s="18"/>
      <c r="F99" s="18"/>
      <c r="G99" s="18"/>
      <c r="H99" s="18"/>
      <c r="I99" s="18"/>
      <c r="J99" s="18"/>
      <c r="K99" s="18"/>
      <c r="L99" s="18"/>
      <c r="M99" s="18"/>
      <c r="N99" s="18"/>
      <c r="O99" s="18"/>
      <c r="P99" s="18"/>
      <c r="Q99" s="18"/>
    </row>
    <row r="100" spans="1:17" x14ac:dyDescent="0.25">
      <c r="A100" s="18"/>
      <c r="B100" s="18"/>
      <c r="C100" s="18"/>
      <c r="D100" s="18"/>
      <c r="E100" s="18"/>
      <c r="F100" s="18"/>
      <c r="G100" s="18"/>
      <c r="H100" s="18"/>
      <c r="I100" s="18"/>
      <c r="J100" s="18"/>
      <c r="K100" s="18"/>
      <c r="L100" s="18"/>
      <c r="M100" s="18"/>
      <c r="N100" s="18"/>
      <c r="O100" s="18"/>
      <c r="P100" s="18"/>
      <c r="Q100" s="18"/>
    </row>
    <row r="101" spans="1:17" x14ac:dyDescent="0.25">
      <c r="A101" s="18"/>
      <c r="B101" s="18"/>
      <c r="C101" s="18"/>
      <c r="D101" s="18"/>
      <c r="E101" s="18"/>
      <c r="F101" s="18"/>
      <c r="G101" s="18"/>
      <c r="H101" s="18"/>
      <c r="I101" s="18"/>
      <c r="J101" s="18"/>
      <c r="K101" s="18"/>
      <c r="L101" s="18"/>
      <c r="M101" s="18"/>
      <c r="N101" s="18"/>
      <c r="O101" s="18"/>
      <c r="P101" s="18"/>
      <c r="Q101" s="18"/>
    </row>
    <row r="102" spans="1:17" x14ac:dyDescent="0.25">
      <c r="A102" s="18"/>
      <c r="B102" s="18"/>
      <c r="C102" s="18"/>
      <c r="D102" s="18"/>
      <c r="E102" s="18"/>
      <c r="F102" s="18"/>
      <c r="G102" s="18"/>
      <c r="H102" s="18"/>
      <c r="I102" s="18"/>
      <c r="J102" s="18"/>
      <c r="K102" s="18"/>
      <c r="L102" s="18"/>
      <c r="M102" s="18"/>
      <c r="N102" s="18"/>
      <c r="O102" s="18"/>
      <c r="P102" s="18"/>
      <c r="Q102" s="18"/>
    </row>
  </sheetData>
  <sheetProtection sheet="1" objects="1" scenarios="1"/>
  <mergeCells count="30">
    <mergeCell ref="K6:L6"/>
    <mergeCell ref="E6:I7"/>
    <mergeCell ref="K2:L2"/>
    <mergeCell ref="E3:I3"/>
    <mergeCell ref="K3:L3"/>
    <mergeCell ref="E4:I5"/>
    <mergeCell ref="K4:L4"/>
    <mergeCell ref="K5:L5"/>
    <mergeCell ref="E10:G10"/>
    <mergeCell ref="B16:I16"/>
    <mergeCell ref="B18:I18"/>
    <mergeCell ref="B30:I30"/>
    <mergeCell ref="E8:G8"/>
    <mergeCell ref="E9:G9"/>
    <mergeCell ref="B83:I83"/>
    <mergeCell ref="B85:E85"/>
    <mergeCell ref="B77:I77"/>
    <mergeCell ref="B78:I78"/>
    <mergeCell ref="B80:I80"/>
    <mergeCell ref="B81:I81"/>
    <mergeCell ref="B43:I43"/>
    <mergeCell ref="B45:I45"/>
    <mergeCell ref="B47:I47"/>
    <mergeCell ref="C65:F65"/>
    <mergeCell ref="B31:I31"/>
    <mergeCell ref="B34:I34"/>
    <mergeCell ref="B36:I36"/>
    <mergeCell ref="B37:I37"/>
    <mergeCell ref="B39:I39"/>
    <mergeCell ref="B40:I40"/>
  </mergeCells>
  <hyperlinks>
    <hyperlink ref="K4:L4" location="Spelregels!A1" display="spelregels" xr:uid="{00000000-0004-0000-0300-000001000000}"/>
    <hyperlink ref="K2:L2" location="Introductie!A1" display="introductiepagina" xr:uid="{00000000-0004-0000-0300-000002000000}"/>
    <hyperlink ref="K6:L6" location="Inschrijfformulier!A1" display="voetbalpoule invullen" xr:uid="{00000000-0004-0000-0300-000003000000}"/>
    <hyperlink ref="K5:L5" location="Historie!A1" display="historie" xr:uid="{00000000-0004-0000-0300-000004000000}"/>
    <hyperlink ref="K3:L3" r:id="rId1" display="mail de organisatie" xr:uid="{048DED79-196D-4B36-8D74-83E66CC7D1C2}"/>
  </hyperlinks>
  <pageMargins left="0.75" right="0.75" top="1" bottom="1" header="0.5" footer="0.5"/>
  <pageSetup paperSize="9" scale="91" orientation="portrait" r:id="rId2"/>
  <headerFooter alignWithMargins="0">
    <oddFooter>&amp;L&amp;F | &amp;A&amp;R&amp;P van &amp;N</oddFooter>
  </headerFooter>
  <rowBreaks count="3" manualBreakCount="3">
    <brk id="32" max="8" man="1"/>
    <brk id="44" max="8" man="1"/>
    <brk id="75" max="9"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79DC1-4A55-4937-86AA-080DE28F741A}">
  <dimension ref="A2:BJ102"/>
  <sheetViews>
    <sheetView showGridLines="0" zoomScale="70" zoomScaleNormal="70" workbookViewId="0">
      <pane ySplit="8" topLeftCell="A9" activePane="bottomLeft" state="frozen"/>
      <selection activeCell="C24" sqref="C24:H24"/>
      <selection pane="bottomLeft" activeCell="C10" sqref="C10"/>
    </sheetView>
  </sheetViews>
  <sheetFormatPr defaultRowHeight="15.6" customHeight="1" outlineLevelCol="1" x14ac:dyDescent="0.3"/>
  <cols>
    <col min="1" max="2" width="5.77734375" style="62" customWidth="1"/>
    <col min="3" max="3" width="11.77734375" style="62" customWidth="1"/>
    <col min="4" max="4" width="8.77734375" style="62" customWidth="1"/>
    <col min="5" max="5" width="12.77734375" style="62" customWidth="1"/>
    <col min="6" max="6" width="7" style="62" customWidth="1"/>
    <col min="7" max="8" width="19.77734375" style="62" customWidth="1"/>
    <col min="9" max="11" width="5" style="62" customWidth="1"/>
    <col min="12" max="12" width="5" style="62" hidden="1" customWidth="1" outlineLevel="1"/>
    <col min="13" max="13" width="3.77734375" style="62" hidden="1" customWidth="1" outlineLevel="1"/>
    <col min="14" max="14" width="5" style="62" hidden="1" customWidth="1" outlineLevel="1"/>
    <col min="15" max="15" width="5.6640625" style="62" hidden="1" customWidth="1" outlineLevel="1"/>
    <col min="16" max="17" width="5" style="62" hidden="1" customWidth="1" outlineLevel="1"/>
    <col min="18" max="21" width="3.77734375" style="62" hidden="1" customWidth="1" outlineLevel="1"/>
    <col min="22" max="22" width="5.5546875" style="62" hidden="1" customWidth="1" outlineLevel="1"/>
    <col min="23" max="23" width="3.77734375" style="62" customWidth="1" collapsed="1"/>
    <col min="24" max="24" width="19.109375" style="78" customWidth="1"/>
    <col min="25" max="32" width="4.77734375" style="62" customWidth="1"/>
    <col min="33" max="33" width="3.77734375" style="62" customWidth="1"/>
    <col min="34" max="35" width="5.77734375" style="62" customWidth="1"/>
    <col min="36" max="36" width="11.77734375" style="62" customWidth="1"/>
    <col min="37" max="37" width="8.77734375" style="62" customWidth="1"/>
    <col min="38" max="38" width="12.77734375" style="62" customWidth="1"/>
    <col min="39" max="40" width="8.88671875" style="62"/>
    <col min="41" max="42" width="19.77734375" style="62" customWidth="1"/>
    <col min="43" max="45" width="5.77734375" style="62" customWidth="1"/>
    <col min="46" max="46" width="5.77734375" style="62" hidden="1" customWidth="1" outlineLevel="1"/>
    <col min="47" max="47" width="19.77734375" style="62" customWidth="1" collapsed="1"/>
    <col min="48" max="48" width="4.21875" style="62" hidden="1" customWidth="1" outlineLevel="1"/>
    <col min="49" max="52" width="5" style="62" hidden="1" customWidth="1" outlineLevel="1"/>
    <col min="53" max="54" width="19.77734375" style="62" hidden="1" customWidth="1" outlineLevel="1"/>
    <col min="55" max="55" width="4.21875" style="62" hidden="1" customWidth="1" outlineLevel="1"/>
    <col min="56" max="61" width="5.77734375" style="62" hidden="1" customWidth="1" outlineLevel="1"/>
    <col min="62" max="62" width="8.88671875" style="62" collapsed="1"/>
    <col min="63" max="16384" width="8.88671875" style="62"/>
  </cols>
  <sheetData>
    <row r="2" spans="1:61" ht="15.6" customHeight="1" x14ac:dyDescent="0.3">
      <c r="A2" s="14"/>
      <c r="B2" s="15"/>
      <c r="C2" s="149" t="str">
        <f>Introductie!$F$2</f>
        <v>Remko's Voetbalpoule</v>
      </c>
      <c r="D2" s="149"/>
      <c r="E2" s="149"/>
      <c r="F2" s="81"/>
      <c r="G2" s="84" t="s">
        <v>109</v>
      </c>
      <c r="H2" s="148" t="str">
        <f>IF(Introductie!$C$24="","",Introductie!$C$24)</f>
        <v/>
      </c>
      <c r="I2" s="148"/>
      <c r="J2" s="148"/>
      <c r="K2" s="148"/>
      <c r="AJ2" s="149" t="str">
        <f>Introductie!$F$2</f>
        <v>Remko's Voetbalpoule</v>
      </c>
      <c r="AK2" s="149"/>
      <c r="AL2" s="149"/>
      <c r="AO2" s="84" t="s">
        <v>109</v>
      </c>
      <c r="AP2" s="148" t="str">
        <f>IF(Introductie!$C$24="","",Introductie!$C$24)</f>
        <v/>
      </c>
      <c r="AQ2" s="148"/>
      <c r="AR2" s="148"/>
      <c r="AS2" s="148"/>
    </row>
    <row r="3" spans="1:61" ht="15.6" customHeight="1" x14ac:dyDescent="0.4">
      <c r="A3" s="14"/>
      <c r="B3" s="15"/>
      <c r="C3" s="146" t="str">
        <f>Introductie!$F$3</f>
        <v>WORLD CUP 2026</v>
      </c>
      <c r="D3" s="146"/>
      <c r="E3" s="146"/>
      <c r="F3" s="82"/>
      <c r="G3" s="83"/>
      <c r="H3" s="82"/>
      <c r="I3" s="83"/>
      <c r="J3" s="83"/>
      <c r="K3" s="82"/>
      <c r="L3" s="82"/>
      <c r="N3" s="83"/>
      <c r="O3" s="83"/>
      <c r="P3" s="82"/>
      <c r="Q3" s="82"/>
      <c r="AJ3" s="146" t="str">
        <f>Introductie!$F$3</f>
        <v>WORLD CUP 2026</v>
      </c>
      <c r="AK3" s="146"/>
      <c r="AL3" s="146"/>
    </row>
    <row r="4" spans="1:61" ht="15.6" customHeight="1" x14ac:dyDescent="0.4">
      <c r="A4" s="14"/>
      <c r="B4" s="15"/>
      <c r="C4" s="147" t="str">
        <f>Introductie!$F$4</f>
        <v>VS - Mexico - Canada</v>
      </c>
      <c r="D4" s="147"/>
      <c r="E4" s="147"/>
      <c r="F4" s="83"/>
      <c r="H4" s="82"/>
      <c r="I4" s="83"/>
      <c r="J4" s="83"/>
      <c r="K4" s="83"/>
      <c r="L4" s="83"/>
      <c r="N4" s="83"/>
      <c r="O4" s="83"/>
      <c r="P4" s="83"/>
      <c r="Q4" s="83"/>
      <c r="AJ4" s="147" t="str">
        <f>Introductie!$F$4</f>
        <v>VS - Mexico - Canada</v>
      </c>
      <c r="AK4" s="147"/>
      <c r="AL4" s="147"/>
    </row>
    <row r="6" spans="1:61" ht="15.6" customHeight="1" x14ac:dyDescent="0.3">
      <c r="C6" s="142" t="s">
        <v>812</v>
      </c>
      <c r="D6" s="142"/>
      <c r="E6" s="142"/>
      <c r="F6" s="142"/>
      <c r="G6" s="162" t="s">
        <v>848</v>
      </c>
      <c r="H6" s="162"/>
      <c r="I6" s="162"/>
      <c r="J6" s="162"/>
      <c r="K6" s="162"/>
      <c r="L6" s="162"/>
      <c r="N6" s="162" t="s">
        <v>841</v>
      </c>
      <c r="O6" s="162"/>
      <c r="P6" s="162"/>
      <c r="Q6" s="162"/>
      <c r="R6" s="87"/>
      <c r="S6" s="142" t="s">
        <v>827</v>
      </c>
      <c r="T6" s="142"/>
      <c r="U6" s="142"/>
      <c r="V6" s="142"/>
      <c r="X6" s="142" t="s">
        <v>813</v>
      </c>
      <c r="Y6" s="142"/>
      <c r="Z6" s="142"/>
      <c r="AA6" s="142"/>
      <c r="AB6" s="142"/>
      <c r="AC6" s="142"/>
      <c r="AD6" s="142"/>
      <c r="AE6" s="142"/>
      <c r="AF6" s="142"/>
      <c r="AI6" s="87"/>
      <c r="AJ6" s="142" t="s">
        <v>838</v>
      </c>
      <c r="AK6" s="142"/>
      <c r="AL6" s="142"/>
      <c r="AM6" s="142"/>
      <c r="AN6" s="142"/>
      <c r="AO6" s="142"/>
      <c r="AP6" s="142"/>
      <c r="AQ6" s="142"/>
      <c r="AR6" s="142"/>
      <c r="AS6" s="142"/>
      <c r="AT6" s="142"/>
      <c r="AU6" s="142"/>
      <c r="AW6" s="142" t="s">
        <v>841</v>
      </c>
      <c r="AX6" s="142"/>
      <c r="AY6" s="142"/>
      <c r="AZ6" s="142"/>
      <c r="BA6" s="142"/>
      <c r="BB6" s="142"/>
      <c r="BD6" s="142" t="s">
        <v>827</v>
      </c>
      <c r="BE6" s="142"/>
      <c r="BF6" s="142"/>
      <c r="BG6" s="142"/>
    </row>
    <row r="7" spans="1:61" ht="15.6" customHeight="1" x14ac:dyDescent="0.3">
      <c r="C7" s="143"/>
      <c r="D7" s="143"/>
      <c r="E7" s="143"/>
      <c r="F7" s="143"/>
      <c r="G7" s="163"/>
      <c r="H7" s="163"/>
      <c r="I7" s="163"/>
      <c r="J7" s="163"/>
      <c r="K7" s="163"/>
      <c r="L7" s="163"/>
      <c r="N7" s="163"/>
      <c r="O7" s="163"/>
      <c r="P7" s="163"/>
      <c r="Q7" s="163"/>
      <c r="R7" s="87"/>
      <c r="S7" s="143"/>
      <c r="T7" s="143"/>
      <c r="U7" s="143"/>
      <c r="V7" s="143"/>
      <c r="X7" s="143"/>
      <c r="Y7" s="143"/>
      <c r="Z7" s="143"/>
      <c r="AA7" s="143"/>
      <c r="AB7" s="143"/>
      <c r="AC7" s="143"/>
      <c r="AD7" s="143"/>
      <c r="AE7" s="143"/>
      <c r="AF7" s="143"/>
      <c r="AJ7" s="143"/>
      <c r="AK7" s="143"/>
      <c r="AL7" s="143"/>
      <c r="AM7" s="143"/>
      <c r="AN7" s="143"/>
      <c r="AO7" s="143"/>
      <c r="AP7" s="143"/>
      <c r="AQ7" s="143"/>
      <c r="AR7" s="143"/>
      <c r="AS7" s="143"/>
      <c r="AT7" s="143"/>
      <c r="AU7" s="143"/>
      <c r="AW7" s="143"/>
      <c r="AX7" s="143"/>
      <c r="AY7" s="143"/>
      <c r="AZ7" s="143"/>
      <c r="BA7" s="143"/>
      <c r="BB7" s="143"/>
      <c r="BD7" s="143"/>
      <c r="BE7" s="143"/>
      <c r="BF7" s="143"/>
      <c r="BG7" s="143"/>
      <c r="BH7" s="86"/>
      <c r="BI7" s="86"/>
    </row>
    <row r="8" spans="1:61" ht="15.6" customHeight="1" x14ac:dyDescent="0.3">
      <c r="A8" s="61" t="s">
        <v>123</v>
      </c>
      <c r="B8" s="61" t="s">
        <v>778</v>
      </c>
      <c r="C8" s="61" t="s">
        <v>145</v>
      </c>
      <c r="D8" s="61" t="s">
        <v>708</v>
      </c>
      <c r="E8" s="61" t="s">
        <v>709</v>
      </c>
      <c r="F8" s="61" t="s">
        <v>146</v>
      </c>
      <c r="G8" s="61" t="s">
        <v>147</v>
      </c>
      <c r="H8" s="61" t="s">
        <v>149</v>
      </c>
      <c r="I8" s="61" t="s">
        <v>71</v>
      </c>
      <c r="J8" s="61" t="s">
        <v>148</v>
      </c>
      <c r="K8" s="61" t="s">
        <v>150</v>
      </c>
      <c r="L8" s="61" t="s">
        <v>847</v>
      </c>
      <c r="N8" s="61" t="s">
        <v>71</v>
      </c>
      <c r="O8" s="61" t="s">
        <v>148</v>
      </c>
      <c r="P8" s="61" t="s">
        <v>150</v>
      </c>
      <c r="Q8" s="61" t="s">
        <v>846</v>
      </c>
      <c r="S8" s="61" t="s">
        <v>816</v>
      </c>
      <c r="T8" s="61" t="s">
        <v>817</v>
      </c>
      <c r="U8" s="61" t="s">
        <v>818</v>
      </c>
      <c r="V8" s="61" t="s">
        <v>822</v>
      </c>
    </row>
    <row r="9" spans="1:61" x14ac:dyDescent="0.3">
      <c r="A9" s="63">
        <v>1</v>
      </c>
      <c r="B9" s="63" t="s">
        <v>756</v>
      </c>
      <c r="C9" s="73">
        <v>46184</v>
      </c>
      <c r="D9" s="74">
        <v>0.875</v>
      </c>
      <c r="E9" s="63" t="s">
        <v>142</v>
      </c>
      <c r="F9" s="63" t="s">
        <v>95</v>
      </c>
      <c r="G9" s="64" t="s">
        <v>75</v>
      </c>
      <c r="H9" s="64" t="s">
        <v>707</v>
      </c>
      <c r="I9" s="105"/>
      <c r="J9" s="107"/>
      <c r="K9" s="63" t="str">
        <f>IF(AND(I9&lt;&gt;"",J9&lt;&gt;""),IF(I9&gt;J9,"T",IF(I9&lt;J9,"U","G")),"")</f>
        <v/>
      </c>
      <c r="L9" s="63">
        <f>IF(I9&lt;&gt;"",IF(J9&lt;&gt;"",1,0),0)</f>
        <v>0</v>
      </c>
      <c r="N9" s="106"/>
      <c r="O9" s="106"/>
      <c r="P9" s="63" t="str">
        <f t="shared" ref="P9:P72" si="0">IF(AND(N9&lt;&gt;"",O9&lt;&gt;""),IF(N9&gt;O9,"T",IF(N9&lt;O9,"U","G")),"")</f>
        <v/>
      </c>
      <c r="Q9" s="63">
        <f>IF(N9="",0,1)</f>
        <v>0</v>
      </c>
      <c r="S9" s="89">
        <f>IF(K9=P9,5,0)*Q9</f>
        <v>0</v>
      </c>
      <c r="T9" s="89">
        <f>IF(I9=N9,2,0)*Q9</f>
        <v>0</v>
      </c>
      <c r="U9" s="89">
        <f>IF(J9=O9,2,0)*Q9</f>
        <v>0</v>
      </c>
      <c r="V9" s="90">
        <f>SUM(S9:U9)</f>
        <v>0</v>
      </c>
      <c r="X9" s="152" t="s">
        <v>164</v>
      </c>
      <c r="Y9" s="153"/>
      <c r="Z9" s="153"/>
      <c r="AA9" s="153"/>
      <c r="AB9" s="153"/>
      <c r="AC9" s="153"/>
      <c r="AD9" s="153"/>
      <c r="AE9" s="153"/>
      <c r="AF9" s="153"/>
      <c r="AH9" s="79" t="s">
        <v>736</v>
      </c>
      <c r="AI9" s="79"/>
      <c r="AJ9" s="79"/>
      <c r="AK9" s="79"/>
      <c r="AL9" s="79"/>
      <c r="AM9" s="79"/>
      <c r="AN9" s="79"/>
      <c r="AO9" s="80"/>
      <c r="AP9" s="80"/>
      <c r="AQ9" s="80"/>
      <c r="AR9" s="80"/>
      <c r="AS9" s="80"/>
      <c r="AT9" s="80"/>
      <c r="AU9" s="80"/>
      <c r="AW9" s="80"/>
      <c r="AX9" s="80"/>
      <c r="AY9" s="80"/>
      <c r="AZ9" s="80"/>
      <c r="BA9" s="80"/>
      <c r="BB9" s="80"/>
      <c r="BD9" s="80"/>
      <c r="BE9" s="80"/>
      <c r="BF9" s="80"/>
      <c r="BG9" s="80"/>
      <c r="BH9" s="80"/>
      <c r="BI9" s="80"/>
    </row>
    <row r="10" spans="1:61" ht="15.6" customHeight="1" x14ac:dyDescent="0.3">
      <c r="A10" s="63">
        <f>A9+1</f>
        <v>2</v>
      </c>
      <c r="B10" s="63" t="s">
        <v>759</v>
      </c>
      <c r="C10" s="73">
        <v>46185</v>
      </c>
      <c r="D10" s="74">
        <v>0.16666666666666666</v>
      </c>
      <c r="E10" s="63" t="s">
        <v>143</v>
      </c>
      <c r="F10" s="63" t="s">
        <v>95</v>
      </c>
      <c r="G10" s="64" t="s">
        <v>88</v>
      </c>
      <c r="H10" s="64" t="s">
        <v>144</v>
      </c>
      <c r="I10" s="105"/>
      <c r="J10" s="105"/>
      <c r="K10" s="63" t="str">
        <f t="shared" ref="K10:K73" si="1">IF(AND(I10&lt;&gt;"",J10&lt;&gt;""),IF(I10&gt;J10,"T",IF(I10&lt;J10,"U","G")),"")</f>
        <v/>
      </c>
      <c r="L10" s="63">
        <f t="shared" ref="L10:L73" si="2">IF(I10&lt;&gt;"",IF(J10&lt;&gt;"",1,0),0)</f>
        <v>0</v>
      </c>
      <c r="N10" s="106"/>
      <c r="O10" s="106"/>
      <c r="P10" s="63" t="str">
        <f t="shared" si="0"/>
        <v/>
      </c>
      <c r="Q10" s="63">
        <f t="shared" ref="Q10:Q73" si="3">IF(N10="",0,1)</f>
        <v>0</v>
      </c>
      <c r="S10" s="89">
        <f t="shared" ref="S10:S73" si="4">IF(K10=P10,5,0)*Q10</f>
        <v>0</v>
      </c>
      <c r="T10" s="89">
        <f t="shared" ref="T10:T73" si="5">IF(I10=N10,2,0)*Q10</f>
        <v>0</v>
      </c>
      <c r="U10" s="89">
        <f t="shared" ref="U10:U73" si="6">IF(J10=O10,2,0)*Q10</f>
        <v>0</v>
      </c>
      <c r="V10" s="90">
        <f t="shared" ref="V10:V73" si="7">SUM(S10:U10)</f>
        <v>0</v>
      </c>
      <c r="X10" s="77" t="s">
        <v>165</v>
      </c>
      <c r="Y10" s="61" t="s">
        <v>166</v>
      </c>
      <c r="Z10" s="61" t="s">
        <v>68</v>
      </c>
      <c r="AA10" s="61" t="s">
        <v>69</v>
      </c>
      <c r="AB10" s="61" t="s">
        <v>70</v>
      </c>
      <c r="AC10" s="61" t="s">
        <v>167</v>
      </c>
      <c r="AD10" s="61" t="s">
        <v>168</v>
      </c>
      <c r="AE10" s="61" t="s">
        <v>72</v>
      </c>
      <c r="AF10" s="61" t="s">
        <v>169</v>
      </c>
      <c r="AH10" s="61" t="s">
        <v>123</v>
      </c>
      <c r="AI10" s="61" t="s">
        <v>778</v>
      </c>
      <c r="AJ10" s="61" t="s">
        <v>145</v>
      </c>
      <c r="AK10" s="61" t="s">
        <v>708</v>
      </c>
      <c r="AL10" s="61" t="s">
        <v>709</v>
      </c>
      <c r="AM10" s="61" t="s">
        <v>740</v>
      </c>
      <c r="AN10" s="61" t="s">
        <v>739</v>
      </c>
      <c r="AO10" s="61" t="s">
        <v>147</v>
      </c>
      <c r="AP10" s="61" t="s">
        <v>149</v>
      </c>
      <c r="AQ10" s="61" t="s">
        <v>71</v>
      </c>
      <c r="AR10" s="61" t="s">
        <v>148</v>
      </c>
      <c r="AS10" s="61" t="s">
        <v>150</v>
      </c>
      <c r="AT10" s="61" t="s">
        <v>847</v>
      </c>
      <c r="AU10" s="61" t="s">
        <v>185</v>
      </c>
      <c r="AW10" s="61" t="s">
        <v>71</v>
      </c>
      <c r="AX10" s="61" t="s">
        <v>148</v>
      </c>
      <c r="AY10" s="61" t="s">
        <v>150</v>
      </c>
      <c r="AZ10" s="61" t="s">
        <v>846</v>
      </c>
      <c r="BA10" s="61" t="s">
        <v>842</v>
      </c>
      <c r="BB10" s="61" t="s">
        <v>185</v>
      </c>
      <c r="BD10" s="61" t="s">
        <v>816</v>
      </c>
      <c r="BE10" s="61" t="s">
        <v>817</v>
      </c>
      <c r="BF10" s="61" t="s">
        <v>818</v>
      </c>
      <c r="BG10" s="61" t="s">
        <v>819</v>
      </c>
      <c r="BH10" s="61" t="s">
        <v>820</v>
      </c>
      <c r="BI10" s="61" t="s">
        <v>822</v>
      </c>
    </row>
    <row r="11" spans="1:61" ht="15.6" customHeight="1" x14ac:dyDescent="0.3">
      <c r="A11" s="63">
        <f t="shared" ref="A11:A74" si="8">A10+1</f>
        <v>3</v>
      </c>
      <c r="B11" s="63" t="s">
        <v>759</v>
      </c>
      <c r="C11" s="73">
        <v>46185</v>
      </c>
      <c r="D11" s="74">
        <v>0.875</v>
      </c>
      <c r="E11" s="63" t="s">
        <v>710</v>
      </c>
      <c r="F11" s="63" t="s">
        <v>96</v>
      </c>
      <c r="G11" s="64" t="s">
        <v>107</v>
      </c>
      <c r="H11" s="64" t="s">
        <v>151</v>
      </c>
      <c r="I11" s="105"/>
      <c r="J11" s="105"/>
      <c r="K11" s="63" t="str">
        <f t="shared" si="1"/>
        <v/>
      </c>
      <c r="L11" s="63">
        <f t="shared" si="2"/>
        <v>0</v>
      </c>
      <c r="N11" s="106"/>
      <c r="O11" s="106"/>
      <c r="P11" s="63" t="str">
        <f t="shared" si="0"/>
        <v/>
      </c>
      <c r="Q11" s="63">
        <f t="shared" si="3"/>
        <v>0</v>
      </c>
      <c r="S11" s="89">
        <f t="shared" si="4"/>
        <v>0</v>
      </c>
      <c r="T11" s="89">
        <f t="shared" si="5"/>
        <v>0</v>
      </c>
      <c r="U11" s="89">
        <f t="shared" si="6"/>
        <v>0</v>
      </c>
      <c r="V11" s="90">
        <f t="shared" si="7"/>
        <v>0</v>
      </c>
      <c r="X11" s="65" t="str">
        <f>_Lookup!B3</f>
        <v>Mexico</v>
      </c>
      <c r="Y11" s="66">
        <f>IFERROR(INDEX(_Berekening!$B$3:$B$6,MATCH(X11,_Berekening!$A$3:$A$6,0)),0)</f>
        <v>0</v>
      </c>
      <c r="Z11" s="66">
        <f>IFERROR(INDEX(_Berekening!$C$3:$C$6,MATCH(X11,_Berekening!$A$3:$A$6,0)),0)</f>
        <v>0</v>
      </c>
      <c r="AA11" s="66">
        <f>IFERROR(INDEX(_Berekening!$D$3:$D$6,MATCH(X11,_Berekening!$A$3:$A$6,0)),0)</f>
        <v>0</v>
      </c>
      <c r="AB11" s="66">
        <f>IFERROR(INDEX(_Berekening!$E$3:$E$6,MATCH(X11,_Berekening!$A$3:$A$6,0)),0)</f>
        <v>0</v>
      </c>
      <c r="AC11" s="66">
        <f>IFERROR(INDEX(_Berekening!$F$3:$F$6,MATCH(X11,_Berekening!$A$3:$A$6,0)),0)</f>
        <v>0</v>
      </c>
      <c r="AD11" s="66">
        <f>IFERROR(INDEX(_Berekening!$G$3:$G$6,MATCH(X11,_Berekening!$A$3:$A$6,0)),0)</f>
        <v>0</v>
      </c>
      <c r="AE11" s="66">
        <f>IFERROR(INDEX(_Berekening!$H$3:$H$6,MATCH(X11,_Berekening!$A$3:$A$6,0)),0)</f>
        <v>0</v>
      </c>
      <c r="AF11" s="66">
        <f>IFERROR(INDEX(_Berekening!$I$3:$I$6,MATCH(X11,_Berekening!$A$3:$A$6,0)),0)</f>
        <v>0</v>
      </c>
      <c r="AH11" s="63">
        <v>73</v>
      </c>
      <c r="AI11" s="63" t="s">
        <v>746</v>
      </c>
      <c r="AJ11" s="73">
        <v>46201</v>
      </c>
      <c r="AK11" s="74">
        <v>0.875</v>
      </c>
      <c r="AL11" s="63" t="s">
        <v>711</v>
      </c>
      <c r="AM11" s="63" t="s">
        <v>737</v>
      </c>
      <c r="AN11" s="63" t="s">
        <v>741</v>
      </c>
      <c r="AO11" s="63" t="str">
        <f>_Lookup!C3</f>
        <v>Zuid-Afrika</v>
      </c>
      <c r="AP11" s="63" t="str">
        <f>_Lookup!C4</f>
        <v>Bosnië-Herzegovina</v>
      </c>
      <c r="AQ11" s="100"/>
      <c r="AR11" s="100"/>
      <c r="AS11" s="63" t="str">
        <f t="shared" ref="AS11:AS26" si="9">IF(AND(AQ11&lt;&gt;"",AR11&lt;&gt;""),IF(AQ11&gt;AR11,"T",IF(AQ11&lt;AR11,"U","G")),"")</f>
        <v/>
      </c>
      <c r="AT11" s="63">
        <f t="shared" ref="AT11:AT26" si="10">IF(AQ11&lt;&gt;"",IF(AR11&lt;&gt;"",1,0),0)</f>
        <v>0</v>
      </c>
      <c r="AU11" s="88" t="str">
        <f t="shared" ref="AU11:AU26" si="11">IF(AND(AQ11&lt;&gt;"",AR11&lt;&gt;""),IF(AQ11&gt;AR11,AO11,IF(AR11&gt;AQ11,AP11,"VUL IN")),"")</f>
        <v/>
      </c>
      <c r="AW11" s="103"/>
      <c r="AX11" s="103"/>
      <c r="AY11" s="63" t="str">
        <f t="shared" ref="AY11:AY26" si="12">IF(AND(AW11&lt;&gt;"",AX11&lt;&gt;""),IF(AW11&gt;AX11,"T",IF(AW11&lt;AX11,"U","G")),"")</f>
        <v/>
      </c>
      <c r="AZ11" s="63">
        <f>IF(AW11="",0,1)</f>
        <v>0</v>
      </c>
      <c r="BA11" s="88" t="str">
        <f>IF(BB11="","",IF(AO11=BB11,AP11,AO11))</f>
        <v/>
      </c>
      <c r="BB11" s="88" t="str">
        <f>AU11</f>
        <v/>
      </c>
      <c r="BD11" s="89">
        <f>IF(AS11=AY11,5,0)*AZ11</f>
        <v>0</v>
      </c>
      <c r="BE11" s="89">
        <f>IF(AQ11=AW11,2,0)*AZ11</f>
        <v>0</v>
      </c>
      <c r="BF11" s="89">
        <f>IF(AR11=AX11,2,0)*AZ11</f>
        <v>0</v>
      </c>
      <c r="BG11" s="89">
        <f>IF(ISERROR(MATCH(AO11,$BA$11:$BA$26,0))=TRUE,0,4)*AZ11+IF(ISERROR(MATCH(AO11,$BB$11:$BB$26,0))=TRUE,0,4)*AZ11</f>
        <v>0</v>
      </c>
      <c r="BH11" s="89">
        <f>IF(ISERROR(MATCH(AP11,$BA$11:$BA$26,0))=TRUE,0,4)*AZ11+IF(ISERROR(MATCH(AP11,$BB$11:$BB$26,0))=TRUE,0,4)*AZ11</f>
        <v>0</v>
      </c>
      <c r="BI11" s="90">
        <f>SUM(BD11:BH11)</f>
        <v>0</v>
      </c>
    </row>
    <row r="12" spans="1:61" ht="15.6" customHeight="1" x14ac:dyDescent="0.3">
      <c r="A12" s="63">
        <f t="shared" si="8"/>
        <v>4</v>
      </c>
      <c r="B12" s="63" t="s">
        <v>760</v>
      </c>
      <c r="C12" s="73">
        <v>46186</v>
      </c>
      <c r="D12" s="74">
        <v>0.125</v>
      </c>
      <c r="E12" s="63" t="s">
        <v>711</v>
      </c>
      <c r="F12" s="63" t="s">
        <v>98</v>
      </c>
      <c r="G12" s="64" t="s">
        <v>86</v>
      </c>
      <c r="H12" s="64" t="s">
        <v>152</v>
      </c>
      <c r="I12" s="105"/>
      <c r="J12" s="105"/>
      <c r="K12" s="63" t="str">
        <f t="shared" si="1"/>
        <v/>
      </c>
      <c r="L12" s="63">
        <f t="shared" si="2"/>
        <v>0</v>
      </c>
      <c r="N12" s="106"/>
      <c r="O12" s="106"/>
      <c r="P12" s="63" t="str">
        <f t="shared" si="0"/>
        <v/>
      </c>
      <c r="Q12" s="63">
        <f t="shared" si="3"/>
        <v>0</v>
      </c>
      <c r="S12" s="89">
        <f t="shared" si="4"/>
        <v>0</v>
      </c>
      <c r="T12" s="89">
        <f t="shared" si="5"/>
        <v>0</v>
      </c>
      <c r="U12" s="89">
        <f t="shared" si="6"/>
        <v>0</v>
      </c>
      <c r="V12" s="90">
        <f t="shared" si="7"/>
        <v>0</v>
      </c>
      <c r="X12" s="65" t="str">
        <f>_Lookup!C3</f>
        <v>Zuid-Afrika</v>
      </c>
      <c r="Y12" s="66">
        <f>IFERROR(INDEX(_Berekening!$B$3:$B$6,MATCH(X12,_Berekening!$A$3:$A$6,0)),0)</f>
        <v>0</v>
      </c>
      <c r="Z12" s="66">
        <f>IFERROR(INDEX(_Berekening!$C$3:$C$6,MATCH(X12,_Berekening!$A$3:$A$6,0)),0)</f>
        <v>0</v>
      </c>
      <c r="AA12" s="66">
        <f>IFERROR(INDEX(_Berekening!$D$3:$D$6,MATCH(X12,_Berekening!$A$3:$A$6,0)),0)</f>
        <v>0</v>
      </c>
      <c r="AB12" s="66">
        <f>IFERROR(INDEX(_Berekening!$E$3:$E$6,MATCH(X12,_Berekening!$A$3:$A$6,0)),0)</f>
        <v>0</v>
      </c>
      <c r="AC12" s="66">
        <f>IFERROR(INDEX(_Berekening!$F$3:$F$6,MATCH(X12,_Berekening!$A$3:$A$6,0)),0)</f>
        <v>0</v>
      </c>
      <c r="AD12" s="66">
        <f>IFERROR(INDEX(_Berekening!$G$3:$G$6,MATCH(X12,_Berekening!$A$3:$A$6,0)),0)</f>
        <v>0</v>
      </c>
      <c r="AE12" s="66">
        <f>IFERROR(INDEX(_Berekening!$H$3:$H$6,MATCH(X12,_Berekening!$A$3:$A$6,0)),0)</f>
        <v>0</v>
      </c>
      <c r="AF12" s="66">
        <f>IFERROR(INDEX(_Berekening!$I$3:$I$6,MATCH(X12,_Berekening!$A$3:$A$6,0)),0)</f>
        <v>0</v>
      </c>
      <c r="AH12" s="63">
        <v>76</v>
      </c>
      <c r="AI12" s="63" t="s">
        <v>747</v>
      </c>
      <c r="AJ12" s="73">
        <v>46202</v>
      </c>
      <c r="AK12" s="74">
        <v>0.79166666666666663</v>
      </c>
      <c r="AL12" s="63" t="s">
        <v>718</v>
      </c>
      <c r="AM12" s="63" t="s">
        <v>745</v>
      </c>
      <c r="AN12" s="63" t="s">
        <v>749</v>
      </c>
      <c r="AO12" s="63" t="str">
        <f>_Lookup!B5</f>
        <v>Brazilië</v>
      </c>
      <c r="AP12" s="63" t="str">
        <f>_Lookup!C8</f>
        <v>Japan</v>
      </c>
      <c r="AQ12" s="100"/>
      <c r="AR12" s="100"/>
      <c r="AS12" s="63" t="str">
        <f t="shared" si="9"/>
        <v/>
      </c>
      <c r="AT12" s="63">
        <f t="shared" si="10"/>
        <v>0</v>
      </c>
      <c r="AU12" s="88" t="str">
        <f t="shared" si="11"/>
        <v/>
      </c>
      <c r="AW12" s="103"/>
      <c r="AX12" s="103"/>
      <c r="AY12" s="63" t="str">
        <f t="shared" si="12"/>
        <v/>
      </c>
      <c r="AZ12" s="63">
        <f t="shared" ref="AZ12:AZ26" si="13">IF(AW12="",0,1)</f>
        <v>0</v>
      </c>
      <c r="BA12" s="88" t="str">
        <f t="shared" ref="BA12:BA26" si="14">IF(BB12="","",IF(AO12=BB12,AP12,AO12))</f>
        <v/>
      </c>
      <c r="BB12" s="88" t="str">
        <f t="shared" ref="BB12:BB26" si="15">AU12</f>
        <v/>
      </c>
      <c r="BD12" s="89">
        <f t="shared" ref="BD12:BD26" si="16">IF(AS12=AY12,5,0)*AZ12</f>
        <v>0</v>
      </c>
      <c r="BE12" s="89">
        <f t="shared" ref="BE12:BE26" si="17">IF(AQ12=AW12,2,0)*AZ12</f>
        <v>0</v>
      </c>
      <c r="BF12" s="89">
        <f t="shared" ref="BF12:BF26" si="18">IF(AR12=AX12,2,0)*AZ12</f>
        <v>0</v>
      </c>
      <c r="BG12" s="89">
        <f t="shared" ref="BG12:BG26" si="19">IF(ISERROR(MATCH(AO12,$BA$11:$BA$26,0))=TRUE,0,4)*AZ12+IF(ISERROR(MATCH(AO12,$BB$11:$BB$26,0))=TRUE,0,4)*AZ12</f>
        <v>0</v>
      </c>
      <c r="BH12" s="89">
        <f t="shared" ref="BH12:BH26" si="20">IF(ISERROR(MATCH(AP12,$BA$11:$BA$26,0))=TRUE,0,4)*AZ12+IF(ISERROR(MATCH(AP12,$BB$11:$BB$26,0))=TRUE,0,4)*AZ12</f>
        <v>0</v>
      </c>
      <c r="BI12" s="90">
        <f t="shared" ref="BI12:BI26" si="21">SUM(BD12:BH12)</f>
        <v>0</v>
      </c>
    </row>
    <row r="13" spans="1:61" ht="15.6" customHeight="1" x14ac:dyDescent="0.3">
      <c r="A13" s="63">
        <f t="shared" si="8"/>
        <v>5</v>
      </c>
      <c r="B13" s="63" t="s">
        <v>760</v>
      </c>
      <c r="C13" s="73">
        <v>46186</v>
      </c>
      <c r="D13" s="74">
        <v>0.875</v>
      </c>
      <c r="E13" s="63" t="s">
        <v>712</v>
      </c>
      <c r="F13" s="63" t="s">
        <v>96</v>
      </c>
      <c r="G13" s="64" t="s">
        <v>103</v>
      </c>
      <c r="H13" s="64" t="s">
        <v>81</v>
      </c>
      <c r="I13" s="105"/>
      <c r="J13" s="105"/>
      <c r="K13" s="63" t="str">
        <f t="shared" si="1"/>
        <v/>
      </c>
      <c r="L13" s="63">
        <f t="shared" si="2"/>
        <v>0</v>
      </c>
      <c r="N13" s="106"/>
      <c r="O13" s="106"/>
      <c r="P13" s="63" t="str">
        <f t="shared" si="0"/>
        <v/>
      </c>
      <c r="Q13" s="63">
        <f t="shared" si="3"/>
        <v>0</v>
      </c>
      <c r="S13" s="89">
        <f t="shared" si="4"/>
        <v>0</v>
      </c>
      <c r="T13" s="89">
        <f t="shared" si="5"/>
        <v>0</v>
      </c>
      <c r="U13" s="89">
        <f t="shared" si="6"/>
        <v>0</v>
      </c>
      <c r="V13" s="90">
        <f t="shared" si="7"/>
        <v>0</v>
      </c>
      <c r="X13" s="67" t="str">
        <f>_Lookup!D3</f>
        <v>Zuid-Korea</v>
      </c>
      <c r="Y13" s="68">
        <f>IFERROR(INDEX(_Berekening!$B$3:$B$6,MATCH(X13,_Berekening!$A$3:$A$6,0)),0)</f>
        <v>0</v>
      </c>
      <c r="Z13" s="68">
        <f>IFERROR(INDEX(_Berekening!$C$3:$C$6,MATCH(X13,_Berekening!$A$3:$A$6,0)),0)</f>
        <v>0</v>
      </c>
      <c r="AA13" s="68">
        <f>IFERROR(INDEX(_Berekening!$D$3:$D$6,MATCH(X13,_Berekening!$A$3:$A$6,0)),0)</f>
        <v>0</v>
      </c>
      <c r="AB13" s="68">
        <f>IFERROR(INDEX(_Berekening!$E$3:$E$6,MATCH(X13,_Berekening!$A$3:$A$6,0)),0)</f>
        <v>0</v>
      </c>
      <c r="AC13" s="68">
        <f>IFERROR(INDEX(_Berekening!$F$3:$F$6,MATCH(X13,_Berekening!$A$3:$A$6,0)),0)</f>
        <v>0</v>
      </c>
      <c r="AD13" s="68">
        <f>IFERROR(INDEX(_Berekening!$G$3:$G$6,MATCH(X13,_Berekening!$A$3:$A$6,0)),0)</f>
        <v>0</v>
      </c>
      <c r="AE13" s="68">
        <f>IFERROR(INDEX(_Berekening!$H$3:$H$6,MATCH(X13,_Berekening!$A$3:$A$6,0)),0)</f>
        <v>0</v>
      </c>
      <c r="AF13" s="68">
        <f>IFERROR(INDEX(_Berekening!$I$3:$I$6,MATCH(X13,_Berekening!$A$3:$A$6,0)),0)</f>
        <v>0</v>
      </c>
      <c r="AH13" s="63">
        <v>74</v>
      </c>
      <c r="AI13" s="63" t="s">
        <v>747</v>
      </c>
      <c r="AJ13" s="73">
        <v>46202</v>
      </c>
      <c r="AK13" s="74">
        <v>0.9375</v>
      </c>
      <c r="AL13" s="63" t="s">
        <v>716</v>
      </c>
      <c r="AM13" s="63" t="s">
        <v>738</v>
      </c>
      <c r="AN13" s="63" t="s">
        <v>769</v>
      </c>
      <c r="AO13" s="63" t="str">
        <f>_Lookup!B7</f>
        <v>Duitsland</v>
      </c>
      <c r="AP13" s="63" t="str">
        <f>_Lookup!C20</f>
        <v>Zuid-Korea</v>
      </c>
      <c r="AQ13" s="100"/>
      <c r="AR13" s="100"/>
      <c r="AS13" s="63" t="str">
        <f t="shared" si="9"/>
        <v/>
      </c>
      <c r="AT13" s="63">
        <f t="shared" si="10"/>
        <v>0</v>
      </c>
      <c r="AU13" s="88" t="str">
        <f t="shared" si="11"/>
        <v/>
      </c>
      <c r="AW13" s="103"/>
      <c r="AX13" s="103"/>
      <c r="AY13" s="63" t="str">
        <f t="shared" si="12"/>
        <v/>
      </c>
      <c r="AZ13" s="63">
        <f t="shared" si="13"/>
        <v>0</v>
      </c>
      <c r="BA13" s="88" t="str">
        <f t="shared" si="14"/>
        <v/>
      </c>
      <c r="BB13" s="88" t="str">
        <f t="shared" si="15"/>
        <v/>
      </c>
      <c r="BD13" s="89">
        <f t="shared" si="16"/>
        <v>0</v>
      </c>
      <c r="BE13" s="89">
        <f t="shared" si="17"/>
        <v>0</v>
      </c>
      <c r="BF13" s="89">
        <f t="shared" si="18"/>
        <v>0</v>
      </c>
      <c r="BG13" s="89">
        <f t="shared" si="19"/>
        <v>0</v>
      </c>
      <c r="BH13" s="89">
        <f t="shared" si="20"/>
        <v>0</v>
      </c>
      <c r="BI13" s="90">
        <f t="shared" si="21"/>
        <v>0</v>
      </c>
    </row>
    <row r="14" spans="1:61" ht="15.6" customHeight="1" x14ac:dyDescent="0.3">
      <c r="A14" s="63">
        <f t="shared" si="8"/>
        <v>6</v>
      </c>
      <c r="B14" s="63" t="s">
        <v>746</v>
      </c>
      <c r="C14" s="73">
        <v>46187</v>
      </c>
      <c r="D14" s="74">
        <v>0</v>
      </c>
      <c r="E14" s="63" t="s">
        <v>715</v>
      </c>
      <c r="F14" s="63" t="s">
        <v>97</v>
      </c>
      <c r="G14" s="64" t="s">
        <v>73</v>
      </c>
      <c r="H14" s="64" t="s">
        <v>108</v>
      </c>
      <c r="I14" s="105"/>
      <c r="J14" s="105"/>
      <c r="K14" s="63" t="str">
        <f t="shared" si="1"/>
        <v/>
      </c>
      <c r="L14" s="63">
        <f t="shared" si="2"/>
        <v>0</v>
      </c>
      <c r="N14" s="106"/>
      <c r="O14" s="106"/>
      <c r="P14" s="63" t="str">
        <f t="shared" si="0"/>
        <v/>
      </c>
      <c r="Q14" s="63">
        <f t="shared" si="3"/>
        <v>0</v>
      </c>
      <c r="S14" s="89">
        <f t="shared" si="4"/>
        <v>0</v>
      </c>
      <c r="T14" s="89">
        <f t="shared" si="5"/>
        <v>0</v>
      </c>
      <c r="U14" s="89">
        <f t="shared" si="6"/>
        <v>0</v>
      </c>
      <c r="V14" s="90">
        <f t="shared" si="7"/>
        <v>0</v>
      </c>
      <c r="X14" s="64" t="str">
        <f>_Lookup!I3</f>
        <v>Tsjechië</v>
      </c>
      <c r="Y14" s="63">
        <f>IFERROR(INDEX(_Berekening!$B$3:$B$6,MATCH(X14,_Berekening!$A$3:$A$6,0)),0)</f>
        <v>0</v>
      </c>
      <c r="Z14" s="63">
        <f>IFERROR(INDEX(_Berekening!$C$3:$C$6,MATCH(X14,_Berekening!$A$3:$A$6,0)),0)</f>
        <v>0</v>
      </c>
      <c r="AA14" s="63">
        <f>IFERROR(INDEX(_Berekening!$D$3:$D$6,MATCH(X14,_Berekening!$A$3:$A$6,0)),0)</f>
        <v>0</v>
      </c>
      <c r="AB14" s="63">
        <f>IFERROR(INDEX(_Berekening!$E$3:$E$6,MATCH(X14,_Berekening!$A$3:$A$6,0)),0)</f>
        <v>0</v>
      </c>
      <c r="AC14" s="63">
        <f>IFERROR(INDEX(_Berekening!$F$3:$F$6,MATCH(X14,_Berekening!$A$3:$A$6,0)),0)</f>
        <v>0</v>
      </c>
      <c r="AD14" s="63">
        <f>IFERROR(INDEX(_Berekening!$G$3:$G$6,MATCH(X14,_Berekening!$A$3:$A$6,0)),0)</f>
        <v>0</v>
      </c>
      <c r="AE14" s="63">
        <f>IFERROR(INDEX(_Berekening!$H$3:$H$6,MATCH(X14,_Berekening!$A$3:$A$6,0)),0)</f>
        <v>0</v>
      </c>
      <c r="AF14" s="63">
        <f>IFERROR(INDEX(_Berekening!$I$3:$I$6,MATCH(X14,_Berekening!$A$3:$A$6,0)),0)</f>
        <v>0</v>
      </c>
      <c r="AH14" s="63">
        <v>75</v>
      </c>
      <c r="AI14" s="63" t="s">
        <v>748</v>
      </c>
      <c r="AJ14" s="73">
        <v>46203</v>
      </c>
      <c r="AK14" s="74">
        <v>0.125</v>
      </c>
      <c r="AL14" s="63" t="s">
        <v>722</v>
      </c>
      <c r="AM14" s="63" t="s">
        <v>743</v>
      </c>
      <c r="AN14" s="63" t="s">
        <v>744</v>
      </c>
      <c r="AO14" s="63" t="str">
        <f>_Lookup!B8</f>
        <v>Nederland</v>
      </c>
      <c r="AP14" s="63" t="str">
        <f>_Lookup!C5</f>
        <v>Marokko</v>
      </c>
      <c r="AQ14" s="100"/>
      <c r="AR14" s="100"/>
      <c r="AS14" s="63" t="str">
        <f t="shared" si="9"/>
        <v/>
      </c>
      <c r="AT14" s="63">
        <f t="shared" si="10"/>
        <v>0</v>
      </c>
      <c r="AU14" s="88" t="str">
        <f t="shared" si="11"/>
        <v/>
      </c>
      <c r="AW14" s="103"/>
      <c r="AX14" s="103"/>
      <c r="AY14" s="63" t="str">
        <f t="shared" si="12"/>
        <v/>
      </c>
      <c r="AZ14" s="63">
        <f t="shared" si="13"/>
        <v>0</v>
      </c>
      <c r="BA14" s="88" t="str">
        <f t="shared" si="14"/>
        <v/>
      </c>
      <c r="BB14" s="88" t="str">
        <f t="shared" si="15"/>
        <v/>
      </c>
      <c r="BD14" s="89">
        <f t="shared" si="16"/>
        <v>0</v>
      </c>
      <c r="BE14" s="89">
        <f t="shared" si="17"/>
        <v>0</v>
      </c>
      <c r="BF14" s="89">
        <f t="shared" si="18"/>
        <v>0</v>
      </c>
      <c r="BG14" s="89">
        <f t="shared" si="19"/>
        <v>0</v>
      </c>
      <c r="BH14" s="89">
        <f t="shared" si="20"/>
        <v>0</v>
      </c>
      <c r="BI14" s="90">
        <f t="shared" si="21"/>
        <v>0</v>
      </c>
    </row>
    <row r="15" spans="1:61" ht="15.6" customHeight="1" x14ac:dyDescent="0.3">
      <c r="A15" s="63">
        <f t="shared" si="8"/>
        <v>7</v>
      </c>
      <c r="B15" s="63" t="s">
        <v>746</v>
      </c>
      <c r="C15" s="73">
        <v>46187</v>
      </c>
      <c r="D15" s="74">
        <v>0.125</v>
      </c>
      <c r="E15" s="63" t="s">
        <v>716</v>
      </c>
      <c r="F15" s="63" t="s">
        <v>97</v>
      </c>
      <c r="G15" s="64" t="s">
        <v>713</v>
      </c>
      <c r="H15" s="64" t="s">
        <v>714</v>
      </c>
      <c r="I15" s="105"/>
      <c r="J15" s="105"/>
      <c r="K15" s="63" t="str">
        <f t="shared" si="1"/>
        <v/>
      </c>
      <c r="L15" s="63">
        <f t="shared" si="2"/>
        <v>0</v>
      </c>
      <c r="N15" s="106"/>
      <c r="O15" s="106"/>
      <c r="P15" s="63" t="str">
        <f t="shared" si="0"/>
        <v/>
      </c>
      <c r="Q15" s="63">
        <f t="shared" si="3"/>
        <v>0</v>
      </c>
      <c r="S15" s="89">
        <f t="shared" si="4"/>
        <v>0</v>
      </c>
      <c r="T15" s="89">
        <f t="shared" si="5"/>
        <v>0</v>
      </c>
      <c r="U15" s="89">
        <f t="shared" si="6"/>
        <v>0</v>
      </c>
      <c r="V15" s="90">
        <f t="shared" si="7"/>
        <v>0</v>
      </c>
      <c r="AH15" s="63">
        <v>78</v>
      </c>
      <c r="AI15" s="63" t="s">
        <v>748</v>
      </c>
      <c r="AJ15" s="73">
        <v>46203</v>
      </c>
      <c r="AK15" s="74">
        <v>0.79166666666666663</v>
      </c>
      <c r="AL15" s="63" t="s">
        <v>719</v>
      </c>
      <c r="AM15" s="63" t="s">
        <v>751</v>
      </c>
      <c r="AN15" s="63" t="s">
        <v>752</v>
      </c>
      <c r="AO15" s="63" t="str">
        <f>_Lookup!C7</f>
        <v>Curaçao</v>
      </c>
      <c r="AP15" s="63" t="str">
        <f>_Lookup!C11</f>
        <v>Senegal</v>
      </c>
      <c r="AQ15" s="100"/>
      <c r="AR15" s="100"/>
      <c r="AS15" s="63" t="str">
        <f t="shared" si="9"/>
        <v/>
      </c>
      <c r="AT15" s="63">
        <f t="shared" si="10"/>
        <v>0</v>
      </c>
      <c r="AU15" s="88" t="str">
        <f t="shared" si="11"/>
        <v/>
      </c>
      <c r="AW15" s="103"/>
      <c r="AX15" s="103"/>
      <c r="AY15" s="63" t="str">
        <f t="shared" si="12"/>
        <v/>
      </c>
      <c r="AZ15" s="63">
        <f t="shared" si="13"/>
        <v>0</v>
      </c>
      <c r="BA15" s="88" t="str">
        <f t="shared" si="14"/>
        <v/>
      </c>
      <c r="BB15" s="88" t="str">
        <f t="shared" si="15"/>
        <v/>
      </c>
      <c r="BD15" s="89">
        <f t="shared" si="16"/>
        <v>0</v>
      </c>
      <c r="BE15" s="89">
        <f t="shared" si="17"/>
        <v>0</v>
      </c>
      <c r="BF15" s="89">
        <f t="shared" si="18"/>
        <v>0</v>
      </c>
      <c r="BG15" s="89">
        <f t="shared" si="19"/>
        <v>0</v>
      </c>
      <c r="BH15" s="89">
        <f t="shared" si="20"/>
        <v>0</v>
      </c>
      <c r="BI15" s="90">
        <f t="shared" si="21"/>
        <v>0</v>
      </c>
    </row>
    <row r="16" spans="1:61" ht="15.6" customHeight="1" x14ac:dyDescent="0.3">
      <c r="A16" s="63">
        <f t="shared" si="8"/>
        <v>8</v>
      </c>
      <c r="B16" s="63" t="s">
        <v>746</v>
      </c>
      <c r="C16" s="73">
        <v>46187</v>
      </c>
      <c r="D16" s="74">
        <v>0.25</v>
      </c>
      <c r="E16" s="63" t="s">
        <v>717</v>
      </c>
      <c r="F16" s="63" t="s">
        <v>98</v>
      </c>
      <c r="G16" s="64" t="s">
        <v>76</v>
      </c>
      <c r="H16" s="64" t="s">
        <v>153</v>
      </c>
      <c r="I16" s="105"/>
      <c r="J16" s="105"/>
      <c r="K16" s="63" t="str">
        <f t="shared" si="1"/>
        <v/>
      </c>
      <c r="L16" s="63">
        <f t="shared" si="2"/>
        <v>0</v>
      </c>
      <c r="N16" s="106"/>
      <c r="O16" s="106"/>
      <c r="P16" s="63" t="str">
        <f t="shared" si="0"/>
        <v/>
      </c>
      <c r="Q16" s="63">
        <f t="shared" si="3"/>
        <v>0</v>
      </c>
      <c r="S16" s="89">
        <f t="shared" si="4"/>
        <v>0</v>
      </c>
      <c r="T16" s="89">
        <f t="shared" si="5"/>
        <v>0</v>
      </c>
      <c r="U16" s="89">
        <f t="shared" si="6"/>
        <v>0</v>
      </c>
      <c r="V16" s="90">
        <f t="shared" si="7"/>
        <v>0</v>
      </c>
      <c r="X16" s="152" t="s">
        <v>170</v>
      </c>
      <c r="Y16" s="153"/>
      <c r="Z16" s="153"/>
      <c r="AA16" s="153"/>
      <c r="AB16" s="153"/>
      <c r="AC16" s="153"/>
      <c r="AD16" s="153"/>
      <c r="AE16" s="153"/>
      <c r="AF16" s="153"/>
      <c r="AH16" s="63">
        <v>77</v>
      </c>
      <c r="AI16" s="63" t="s">
        <v>748</v>
      </c>
      <c r="AJ16" s="73">
        <v>46203</v>
      </c>
      <c r="AK16" s="74">
        <v>0.95833333333333337</v>
      </c>
      <c r="AL16" s="63" t="s">
        <v>715</v>
      </c>
      <c r="AM16" s="63" t="s">
        <v>750</v>
      </c>
      <c r="AN16" s="63" t="s">
        <v>770</v>
      </c>
      <c r="AO16" s="63" t="str">
        <f>_Lookup!B11</f>
        <v>Frankrijk</v>
      </c>
      <c r="AP16" s="63" t="str">
        <f>_Lookup!C21</f>
        <v>Haïti</v>
      </c>
      <c r="AQ16" s="100"/>
      <c r="AR16" s="100"/>
      <c r="AS16" s="63" t="str">
        <f t="shared" si="9"/>
        <v/>
      </c>
      <c r="AT16" s="63">
        <f t="shared" si="10"/>
        <v>0</v>
      </c>
      <c r="AU16" s="88" t="str">
        <f t="shared" si="11"/>
        <v/>
      </c>
      <c r="AW16" s="103"/>
      <c r="AX16" s="103"/>
      <c r="AY16" s="63" t="str">
        <f t="shared" si="12"/>
        <v/>
      </c>
      <c r="AZ16" s="63">
        <f t="shared" si="13"/>
        <v>0</v>
      </c>
      <c r="BA16" s="88" t="str">
        <f t="shared" si="14"/>
        <v/>
      </c>
      <c r="BB16" s="88" t="str">
        <f t="shared" si="15"/>
        <v/>
      </c>
      <c r="BD16" s="89">
        <f t="shared" si="16"/>
        <v>0</v>
      </c>
      <c r="BE16" s="89">
        <f t="shared" si="17"/>
        <v>0</v>
      </c>
      <c r="BF16" s="89">
        <f t="shared" si="18"/>
        <v>0</v>
      </c>
      <c r="BG16" s="89">
        <f t="shared" si="19"/>
        <v>0</v>
      </c>
      <c r="BH16" s="89">
        <f t="shared" si="20"/>
        <v>0</v>
      </c>
      <c r="BI16" s="90">
        <f t="shared" si="21"/>
        <v>0</v>
      </c>
    </row>
    <row r="17" spans="1:61" ht="15.6" customHeight="1" x14ac:dyDescent="0.3">
      <c r="A17" s="63">
        <f t="shared" si="8"/>
        <v>9</v>
      </c>
      <c r="B17" s="63" t="s">
        <v>746</v>
      </c>
      <c r="C17" s="73">
        <v>46187</v>
      </c>
      <c r="D17" s="74">
        <v>0.79166666666666663</v>
      </c>
      <c r="E17" s="63" t="s">
        <v>718</v>
      </c>
      <c r="F17" s="63" t="s">
        <v>99</v>
      </c>
      <c r="G17" s="64" t="s">
        <v>42</v>
      </c>
      <c r="H17" s="64" t="s">
        <v>154</v>
      </c>
      <c r="I17" s="105"/>
      <c r="J17" s="105"/>
      <c r="K17" s="63" t="str">
        <f t="shared" si="1"/>
        <v/>
      </c>
      <c r="L17" s="63">
        <f t="shared" si="2"/>
        <v>0</v>
      </c>
      <c r="N17" s="106"/>
      <c r="O17" s="106"/>
      <c r="P17" s="63" t="str">
        <f t="shared" si="0"/>
        <v/>
      </c>
      <c r="Q17" s="63">
        <f t="shared" si="3"/>
        <v>0</v>
      </c>
      <c r="S17" s="89">
        <f t="shared" si="4"/>
        <v>0</v>
      </c>
      <c r="T17" s="89">
        <f t="shared" si="5"/>
        <v>0</v>
      </c>
      <c r="U17" s="89">
        <f t="shared" si="6"/>
        <v>0</v>
      </c>
      <c r="V17" s="90">
        <f t="shared" si="7"/>
        <v>0</v>
      </c>
      <c r="X17" s="77" t="s">
        <v>165</v>
      </c>
      <c r="Y17" s="61" t="s">
        <v>166</v>
      </c>
      <c r="Z17" s="61" t="s">
        <v>68</v>
      </c>
      <c r="AA17" s="61" t="s">
        <v>69</v>
      </c>
      <c r="AB17" s="61" t="s">
        <v>70</v>
      </c>
      <c r="AC17" s="61" t="s">
        <v>167</v>
      </c>
      <c r="AD17" s="61" t="s">
        <v>168</v>
      </c>
      <c r="AE17" s="61" t="s">
        <v>72</v>
      </c>
      <c r="AF17" s="61" t="s">
        <v>169</v>
      </c>
      <c r="AH17" s="63">
        <v>79</v>
      </c>
      <c r="AI17" s="63" t="s">
        <v>753</v>
      </c>
      <c r="AJ17" s="73">
        <v>46204</v>
      </c>
      <c r="AK17" s="74">
        <v>0.125</v>
      </c>
      <c r="AL17" s="76" t="s">
        <v>142</v>
      </c>
      <c r="AM17" s="63" t="s">
        <v>754</v>
      </c>
      <c r="AN17" s="63" t="s">
        <v>771</v>
      </c>
      <c r="AO17" s="63" t="str">
        <f>_Lookup!B3</f>
        <v>Mexico</v>
      </c>
      <c r="AP17" s="63" t="str">
        <f>_Lookup!C22</f>
        <v>Zweden</v>
      </c>
      <c r="AQ17" s="100"/>
      <c r="AR17" s="100"/>
      <c r="AS17" s="63" t="str">
        <f t="shared" si="9"/>
        <v/>
      </c>
      <c r="AT17" s="63">
        <f t="shared" si="10"/>
        <v>0</v>
      </c>
      <c r="AU17" s="88" t="str">
        <f t="shared" si="11"/>
        <v/>
      </c>
      <c r="AW17" s="103"/>
      <c r="AX17" s="103"/>
      <c r="AY17" s="63" t="str">
        <f t="shared" si="12"/>
        <v/>
      </c>
      <c r="AZ17" s="63">
        <f t="shared" si="13"/>
        <v>0</v>
      </c>
      <c r="BA17" s="88" t="str">
        <f t="shared" si="14"/>
        <v/>
      </c>
      <c r="BB17" s="88" t="str">
        <f t="shared" si="15"/>
        <v/>
      </c>
      <c r="BD17" s="89">
        <f t="shared" si="16"/>
        <v>0</v>
      </c>
      <c r="BE17" s="89">
        <f t="shared" si="17"/>
        <v>0</v>
      </c>
      <c r="BF17" s="89">
        <f t="shared" si="18"/>
        <v>0</v>
      </c>
      <c r="BG17" s="89">
        <f t="shared" si="19"/>
        <v>0</v>
      </c>
      <c r="BH17" s="89">
        <f t="shared" si="20"/>
        <v>0</v>
      </c>
      <c r="BI17" s="90">
        <f t="shared" si="21"/>
        <v>0</v>
      </c>
    </row>
    <row r="18" spans="1:61" ht="15.6" customHeight="1" x14ac:dyDescent="0.3">
      <c r="A18" s="63">
        <f t="shared" si="8"/>
        <v>10</v>
      </c>
      <c r="B18" s="63" t="s">
        <v>746</v>
      </c>
      <c r="C18" s="73">
        <v>46187</v>
      </c>
      <c r="D18" s="74">
        <v>0.91666666666666663</v>
      </c>
      <c r="E18" s="63" t="s">
        <v>719</v>
      </c>
      <c r="F18" s="63" t="s">
        <v>100</v>
      </c>
      <c r="G18" s="75" t="s">
        <v>53</v>
      </c>
      <c r="H18" s="64" t="s">
        <v>77</v>
      </c>
      <c r="I18" s="105"/>
      <c r="J18" s="105"/>
      <c r="K18" s="63" t="str">
        <f t="shared" si="1"/>
        <v/>
      </c>
      <c r="L18" s="63">
        <f t="shared" si="2"/>
        <v>0</v>
      </c>
      <c r="N18" s="106"/>
      <c r="O18" s="106"/>
      <c r="P18" s="63" t="str">
        <f t="shared" si="0"/>
        <v/>
      </c>
      <c r="Q18" s="63">
        <f t="shared" si="3"/>
        <v>0</v>
      </c>
      <c r="S18" s="89">
        <f t="shared" si="4"/>
        <v>0</v>
      </c>
      <c r="T18" s="89">
        <f t="shared" si="5"/>
        <v>0</v>
      </c>
      <c r="U18" s="89">
        <f t="shared" si="6"/>
        <v>0</v>
      </c>
      <c r="V18" s="90">
        <f t="shared" si="7"/>
        <v>0</v>
      </c>
      <c r="X18" s="65" t="str">
        <f>_Lookup!B4</f>
        <v>Canada</v>
      </c>
      <c r="Y18" s="66">
        <f>IFERROR(INDEX(_Berekening!$B$10:$B$13,MATCH(X18,_Berekening!$A$10:$A$13,0)),0)</f>
        <v>0</v>
      </c>
      <c r="Z18" s="66">
        <f>IFERROR(INDEX(_Berekening!$C$10:$C$13,MATCH(X18,_Berekening!$A$10:$A$13,0)),0)</f>
        <v>0</v>
      </c>
      <c r="AA18" s="66">
        <f>IFERROR(INDEX(_Berekening!$D$10:$D$13,MATCH(X18,_Berekening!$A$10:$A$13,0)),0)</f>
        <v>0</v>
      </c>
      <c r="AB18" s="66">
        <f>IFERROR(INDEX(_Berekening!$E$10:$E$13,MATCH(X18,_Berekening!$A$10:$A$13,0)),0)</f>
        <v>0</v>
      </c>
      <c r="AC18" s="66">
        <f>IFERROR(INDEX(_Berekening!$F$10:$F$13,MATCH(X18,_Berekening!$A$10:$A$13,0)),0)</f>
        <v>0</v>
      </c>
      <c r="AD18" s="66">
        <f>IFERROR(INDEX(_Berekening!$G$10:$G$13,MATCH(X18,_Berekening!$A$10:$A$13,0)),0)</f>
        <v>0</v>
      </c>
      <c r="AE18" s="66">
        <f>IFERROR(INDEX(_Berekening!$H$10:$H$13,MATCH(X18,_Berekening!$A$10:$A$13,0)),0)</f>
        <v>0</v>
      </c>
      <c r="AF18" s="66">
        <f>IFERROR(INDEX(_Berekening!$I$10:$I$13,MATCH(X18,_Berekening!$A$10:$A$13,0)),0)</f>
        <v>0</v>
      </c>
      <c r="AH18" s="63">
        <v>80</v>
      </c>
      <c r="AI18" s="63" t="s">
        <v>753</v>
      </c>
      <c r="AJ18" s="73">
        <v>46204</v>
      </c>
      <c r="AK18" s="74">
        <v>0.75</v>
      </c>
      <c r="AL18" s="63" t="s">
        <v>723</v>
      </c>
      <c r="AM18" s="63" t="s">
        <v>755</v>
      </c>
      <c r="AN18" s="63" t="s">
        <v>772</v>
      </c>
      <c r="AO18" s="63" t="str">
        <f>_Lookup!B14</f>
        <v>Engeland</v>
      </c>
      <c r="AP18" s="63" t="str">
        <f>_Lookup!C23</f>
        <v>Ivoorkust</v>
      </c>
      <c r="AQ18" s="100"/>
      <c r="AR18" s="100"/>
      <c r="AS18" s="63" t="str">
        <f t="shared" si="9"/>
        <v/>
      </c>
      <c r="AT18" s="63">
        <f t="shared" si="10"/>
        <v>0</v>
      </c>
      <c r="AU18" s="88" t="str">
        <f t="shared" si="11"/>
        <v/>
      </c>
      <c r="AW18" s="103"/>
      <c r="AX18" s="103"/>
      <c r="AY18" s="63" t="str">
        <f t="shared" si="12"/>
        <v/>
      </c>
      <c r="AZ18" s="63">
        <f t="shared" si="13"/>
        <v>0</v>
      </c>
      <c r="BA18" s="88" t="str">
        <f t="shared" si="14"/>
        <v/>
      </c>
      <c r="BB18" s="88" t="str">
        <f t="shared" si="15"/>
        <v/>
      </c>
      <c r="BD18" s="89">
        <f t="shared" si="16"/>
        <v>0</v>
      </c>
      <c r="BE18" s="89">
        <f t="shared" si="17"/>
        <v>0</v>
      </c>
      <c r="BF18" s="89">
        <f t="shared" si="18"/>
        <v>0</v>
      </c>
      <c r="BG18" s="89">
        <f t="shared" si="19"/>
        <v>0</v>
      </c>
      <c r="BH18" s="89">
        <f t="shared" si="20"/>
        <v>0</v>
      </c>
      <c r="BI18" s="90">
        <f t="shared" si="21"/>
        <v>0</v>
      </c>
    </row>
    <row r="19" spans="1:61" ht="15.6" customHeight="1" x14ac:dyDescent="0.3">
      <c r="A19" s="63">
        <f t="shared" si="8"/>
        <v>11</v>
      </c>
      <c r="B19" s="63" t="s">
        <v>747</v>
      </c>
      <c r="C19" s="73">
        <v>46188</v>
      </c>
      <c r="D19" s="74">
        <v>4.1666666666666664E-2</v>
      </c>
      <c r="E19" s="63" t="s">
        <v>720</v>
      </c>
      <c r="F19" s="63" t="s">
        <v>99</v>
      </c>
      <c r="G19" s="64" t="s">
        <v>721</v>
      </c>
      <c r="H19" s="64" t="s">
        <v>104</v>
      </c>
      <c r="I19" s="105"/>
      <c r="J19" s="105"/>
      <c r="K19" s="63" t="str">
        <f t="shared" si="1"/>
        <v/>
      </c>
      <c r="L19" s="63">
        <f t="shared" si="2"/>
        <v>0</v>
      </c>
      <c r="N19" s="106"/>
      <c r="O19" s="106"/>
      <c r="P19" s="63" t="str">
        <f t="shared" si="0"/>
        <v/>
      </c>
      <c r="Q19" s="63">
        <f t="shared" si="3"/>
        <v>0</v>
      </c>
      <c r="S19" s="89">
        <f t="shared" si="4"/>
        <v>0</v>
      </c>
      <c r="T19" s="89">
        <f t="shared" si="5"/>
        <v>0</v>
      </c>
      <c r="U19" s="89">
        <f t="shared" si="6"/>
        <v>0</v>
      </c>
      <c r="V19" s="90">
        <f t="shared" si="7"/>
        <v>0</v>
      </c>
      <c r="X19" s="65" t="str">
        <f>_Lookup!C4</f>
        <v>Bosnië-Herzegovina</v>
      </c>
      <c r="Y19" s="66">
        <f>IFERROR(INDEX(_Berekening!$B$10:$B$13,MATCH(X19,_Berekening!$A$10:$A$13,0)),0)</f>
        <v>0</v>
      </c>
      <c r="Z19" s="66">
        <f>IFERROR(INDEX(_Berekening!$C$10:$C$13,MATCH(X19,_Berekening!$A$10:$A$13,0)),0)</f>
        <v>0</v>
      </c>
      <c r="AA19" s="66">
        <f>IFERROR(INDEX(_Berekening!$D$10:$D$13,MATCH(X19,_Berekening!$A$10:$A$13,0)),0)</f>
        <v>0</v>
      </c>
      <c r="AB19" s="66">
        <f>IFERROR(INDEX(_Berekening!$E$10:$E$13,MATCH(X19,_Berekening!$A$10:$A$13,0)),0)</f>
        <v>0</v>
      </c>
      <c r="AC19" s="66">
        <f>IFERROR(INDEX(_Berekening!$F$10:$F$13,MATCH(X19,_Berekening!$A$10:$A$13,0)),0)</f>
        <v>0</v>
      </c>
      <c r="AD19" s="66">
        <f>IFERROR(INDEX(_Berekening!$G$10:$G$13,MATCH(X19,_Berekening!$A$10:$A$13,0)),0)</f>
        <v>0</v>
      </c>
      <c r="AE19" s="66">
        <f>IFERROR(INDEX(_Berekening!$H$10:$H$13,MATCH(X19,_Berekening!$A$10:$A$13,0)),0)</f>
        <v>0</v>
      </c>
      <c r="AF19" s="66">
        <f>IFERROR(INDEX(_Berekening!$I$10:$I$13,MATCH(X19,_Berekening!$A$10:$A$13,0)),0)</f>
        <v>0</v>
      </c>
      <c r="AH19" s="63">
        <v>82</v>
      </c>
      <c r="AI19" s="63" t="s">
        <v>753</v>
      </c>
      <c r="AJ19" s="73">
        <v>46204</v>
      </c>
      <c r="AK19" s="74">
        <v>0.91666666666666663</v>
      </c>
      <c r="AL19" s="63" t="s">
        <v>725</v>
      </c>
      <c r="AM19" s="63" t="s">
        <v>758</v>
      </c>
      <c r="AN19" s="63" t="s">
        <v>774</v>
      </c>
      <c r="AO19" s="63" t="str">
        <f>_Lookup!B9</f>
        <v>België</v>
      </c>
      <c r="AP19" s="63" t="str">
        <f>_Lookup!C25</f>
        <v>Saoedi-Arabië</v>
      </c>
      <c r="AQ19" s="100"/>
      <c r="AR19" s="100"/>
      <c r="AS19" s="63" t="str">
        <f t="shared" si="9"/>
        <v/>
      </c>
      <c r="AT19" s="63">
        <f t="shared" si="10"/>
        <v>0</v>
      </c>
      <c r="AU19" s="88" t="str">
        <f t="shared" si="11"/>
        <v/>
      </c>
      <c r="AW19" s="103"/>
      <c r="AX19" s="103"/>
      <c r="AY19" s="63" t="str">
        <f t="shared" si="12"/>
        <v/>
      </c>
      <c r="AZ19" s="63">
        <f t="shared" si="13"/>
        <v>0</v>
      </c>
      <c r="BA19" s="88" t="str">
        <f t="shared" si="14"/>
        <v/>
      </c>
      <c r="BB19" s="88" t="str">
        <f t="shared" si="15"/>
        <v/>
      </c>
      <c r="BD19" s="89">
        <f t="shared" si="16"/>
        <v>0</v>
      </c>
      <c r="BE19" s="89">
        <f t="shared" si="17"/>
        <v>0</v>
      </c>
      <c r="BF19" s="89">
        <f t="shared" si="18"/>
        <v>0</v>
      </c>
      <c r="BG19" s="89">
        <f t="shared" si="19"/>
        <v>0</v>
      </c>
      <c r="BH19" s="89">
        <f t="shared" si="20"/>
        <v>0</v>
      </c>
      <c r="BI19" s="90">
        <f t="shared" si="21"/>
        <v>0</v>
      </c>
    </row>
    <row r="20" spans="1:61" ht="15.6" customHeight="1" x14ac:dyDescent="0.3">
      <c r="A20" s="63">
        <f t="shared" si="8"/>
        <v>12</v>
      </c>
      <c r="B20" s="63" t="s">
        <v>747</v>
      </c>
      <c r="C20" s="73">
        <v>46188</v>
      </c>
      <c r="D20" s="74">
        <v>0.16666666666666666</v>
      </c>
      <c r="E20" s="63" t="s">
        <v>722</v>
      </c>
      <c r="F20" s="63" t="s">
        <v>100</v>
      </c>
      <c r="G20" s="64" t="s">
        <v>155</v>
      </c>
      <c r="H20" s="64" t="s">
        <v>106</v>
      </c>
      <c r="I20" s="105"/>
      <c r="J20" s="105"/>
      <c r="K20" s="63" t="str">
        <f t="shared" si="1"/>
        <v/>
      </c>
      <c r="L20" s="63">
        <f t="shared" si="2"/>
        <v>0</v>
      </c>
      <c r="N20" s="106"/>
      <c r="O20" s="106"/>
      <c r="P20" s="63" t="str">
        <f t="shared" si="0"/>
        <v/>
      </c>
      <c r="Q20" s="63">
        <f t="shared" si="3"/>
        <v>0</v>
      </c>
      <c r="S20" s="89">
        <f t="shared" si="4"/>
        <v>0</v>
      </c>
      <c r="T20" s="89">
        <f t="shared" si="5"/>
        <v>0</v>
      </c>
      <c r="U20" s="89">
        <f t="shared" si="6"/>
        <v>0</v>
      </c>
      <c r="V20" s="90">
        <f t="shared" si="7"/>
        <v>0</v>
      </c>
      <c r="X20" s="67" t="str">
        <f>_Lookup!D4</f>
        <v>Qatar</v>
      </c>
      <c r="Y20" s="68">
        <f>IFERROR(INDEX(_Berekening!$B$10:$B$13,MATCH(X20,_Berekening!$A$10:$A$13,0)),0)</f>
        <v>0</v>
      </c>
      <c r="Z20" s="68">
        <f>IFERROR(INDEX(_Berekening!$C$10:$C$13,MATCH(X20,_Berekening!$A$10:$A$13,0)),0)</f>
        <v>0</v>
      </c>
      <c r="AA20" s="68">
        <f>IFERROR(INDEX(_Berekening!$D$10:$D$13,MATCH(X20,_Berekening!$A$10:$A$13,0)),0)</f>
        <v>0</v>
      </c>
      <c r="AB20" s="68">
        <f>IFERROR(INDEX(_Berekening!$E$10:$E$13,MATCH(X20,_Berekening!$A$10:$A$13,0)),0)</f>
        <v>0</v>
      </c>
      <c r="AC20" s="68">
        <f>IFERROR(INDEX(_Berekening!$F$10:$F$13,MATCH(X20,_Berekening!$A$10:$A$13,0)),0)</f>
        <v>0</v>
      </c>
      <c r="AD20" s="68">
        <f>IFERROR(INDEX(_Berekening!$G$10:$G$13,MATCH(X20,_Berekening!$A$10:$A$13,0)),0)</f>
        <v>0</v>
      </c>
      <c r="AE20" s="68">
        <f>IFERROR(INDEX(_Berekening!$H$10:$H$13,MATCH(X20,_Berekening!$A$10:$A$13,0)),0)</f>
        <v>0</v>
      </c>
      <c r="AF20" s="68">
        <f>IFERROR(INDEX(_Berekening!$I$10:$I$13,MATCH(X20,_Berekening!$A$10:$A$13,0)),0)</f>
        <v>0</v>
      </c>
      <c r="AH20" s="63">
        <v>81</v>
      </c>
      <c r="AI20" s="63" t="s">
        <v>756</v>
      </c>
      <c r="AJ20" s="73">
        <v>46205</v>
      </c>
      <c r="AK20" s="74">
        <v>8.3333333333333329E-2</v>
      </c>
      <c r="AL20" s="63" t="s">
        <v>712</v>
      </c>
      <c r="AM20" s="63" t="s">
        <v>757</v>
      </c>
      <c r="AN20" s="63" t="s">
        <v>773</v>
      </c>
      <c r="AO20" s="63" t="str">
        <f>_Lookup!B6</f>
        <v>VS</v>
      </c>
      <c r="AP20" s="63" t="str">
        <f>_Lookup!C24</f>
        <v>Qatar</v>
      </c>
      <c r="AQ20" s="100"/>
      <c r="AR20" s="100"/>
      <c r="AS20" s="63" t="str">
        <f t="shared" si="9"/>
        <v/>
      </c>
      <c r="AT20" s="63">
        <f t="shared" si="10"/>
        <v>0</v>
      </c>
      <c r="AU20" s="88" t="str">
        <f t="shared" si="11"/>
        <v/>
      </c>
      <c r="AW20" s="103"/>
      <c r="AX20" s="103"/>
      <c r="AY20" s="63" t="str">
        <f t="shared" si="12"/>
        <v/>
      </c>
      <c r="AZ20" s="63">
        <f t="shared" si="13"/>
        <v>0</v>
      </c>
      <c r="BA20" s="88" t="str">
        <f t="shared" si="14"/>
        <v/>
      </c>
      <c r="BB20" s="88" t="str">
        <f t="shared" si="15"/>
        <v/>
      </c>
      <c r="BD20" s="89">
        <f t="shared" si="16"/>
        <v>0</v>
      </c>
      <c r="BE20" s="89">
        <f t="shared" si="17"/>
        <v>0</v>
      </c>
      <c r="BF20" s="89">
        <f t="shared" si="18"/>
        <v>0</v>
      </c>
      <c r="BG20" s="89">
        <f t="shared" si="19"/>
        <v>0</v>
      </c>
      <c r="BH20" s="89">
        <f t="shared" si="20"/>
        <v>0</v>
      </c>
      <c r="BI20" s="90">
        <f t="shared" si="21"/>
        <v>0</v>
      </c>
    </row>
    <row r="21" spans="1:61" ht="15.6" customHeight="1" x14ac:dyDescent="0.3">
      <c r="A21" s="63">
        <f t="shared" si="8"/>
        <v>13</v>
      </c>
      <c r="B21" s="63" t="s">
        <v>747</v>
      </c>
      <c r="C21" s="73">
        <v>46188</v>
      </c>
      <c r="D21" s="74">
        <v>0.75</v>
      </c>
      <c r="E21" s="63" t="s">
        <v>723</v>
      </c>
      <c r="F21" s="63" t="s">
        <v>101</v>
      </c>
      <c r="G21" s="64" t="s">
        <v>39</v>
      </c>
      <c r="H21" s="64" t="s">
        <v>724</v>
      </c>
      <c r="I21" s="105"/>
      <c r="J21" s="105"/>
      <c r="K21" s="63" t="str">
        <f t="shared" si="1"/>
        <v/>
      </c>
      <c r="L21" s="63">
        <f t="shared" si="2"/>
        <v>0</v>
      </c>
      <c r="N21" s="106"/>
      <c r="O21" s="106"/>
      <c r="P21" s="63" t="str">
        <f t="shared" si="0"/>
        <v/>
      </c>
      <c r="Q21" s="63">
        <f t="shared" si="3"/>
        <v>0</v>
      </c>
      <c r="S21" s="89">
        <f t="shared" si="4"/>
        <v>0</v>
      </c>
      <c r="T21" s="89">
        <f t="shared" si="5"/>
        <v>0</v>
      </c>
      <c r="U21" s="89">
        <f t="shared" si="6"/>
        <v>0</v>
      </c>
      <c r="V21" s="90">
        <f t="shared" si="7"/>
        <v>0</v>
      </c>
      <c r="X21" s="64" t="str">
        <f>_Lookup!I4</f>
        <v>Zwitserland</v>
      </c>
      <c r="Y21" s="63">
        <f>IFERROR(INDEX(_Berekening!$B$10:$B$13,MATCH(X21,_Berekening!$A$10:$A$13,0)),0)</f>
        <v>0</v>
      </c>
      <c r="Z21" s="63">
        <f>IFERROR(INDEX(_Berekening!$C$10:$C$13,MATCH(X21,_Berekening!$A$10:$A$13,0)),0)</f>
        <v>0</v>
      </c>
      <c r="AA21" s="63">
        <f>IFERROR(INDEX(_Berekening!$D$10:$D$13,MATCH(X21,_Berekening!$A$10:$A$13,0)),0)</f>
        <v>0</v>
      </c>
      <c r="AB21" s="63">
        <f>IFERROR(INDEX(_Berekening!$E$10:$E$13,MATCH(X21,_Berekening!$A$10:$A$13,0)),0)</f>
        <v>0</v>
      </c>
      <c r="AC21" s="63">
        <f>IFERROR(INDEX(_Berekening!$F$10:$F$13,MATCH(X21,_Berekening!$A$10:$A$13,0)),0)</f>
        <v>0</v>
      </c>
      <c r="AD21" s="63">
        <f>IFERROR(INDEX(_Berekening!$G$10:$G$13,MATCH(X21,_Berekening!$A$10:$A$13,0)),0)</f>
        <v>0</v>
      </c>
      <c r="AE21" s="63">
        <f>IFERROR(INDEX(_Berekening!$H$10:$H$13,MATCH(X21,_Berekening!$A$10:$A$13,0)),0)</f>
        <v>0</v>
      </c>
      <c r="AF21" s="63">
        <f>IFERROR(INDEX(_Berekening!$I$10:$I$13,MATCH(X21,_Berekening!$A$10:$A$13,0)),0)</f>
        <v>0</v>
      </c>
      <c r="AH21" s="63">
        <v>84</v>
      </c>
      <c r="AI21" s="63" t="s">
        <v>756</v>
      </c>
      <c r="AJ21" s="73">
        <v>46205</v>
      </c>
      <c r="AK21" s="74">
        <v>0.875</v>
      </c>
      <c r="AL21" s="63" t="s">
        <v>711</v>
      </c>
      <c r="AM21" s="63" t="s">
        <v>764</v>
      </c>
      <c r="AN21" s="63" t="s">
        <v>765</v>
      </c>
      <c r="AO21" s="63" t="str">
        <f>_Lookup!B10</f>
        <v>Spanje</v>
      </c>
      <c r="AP21" s="63" t="str">
        <f>_Lookup!C12</f>
        <v>Algerije</v>
      </c>
      <c r="AQ21" s="100"/>
      <c r="AR21" s="100"/>
      <c r="AS21" s="63" t="str">
        <f t="shared" si="9"/>
        <v/>
      </c>
      <c r="AT21" s="63">
        <f t="shared" si="10"/>
        <v>0</v>
      </c>
      <c r="AU21" s="88" t="str">
        <f t="shared" si="11"/>
        <v/>
      </c>
      <c r="AW21" s="103"/>
      <c r="AX21" s="103"/>
      <c r="AY21" s="63" t="str">
        <f t="shared" si="12"/>
        <v/>
      </c>
      <c r="AZ21" s="63">
        <f t="shared" si="13"/>
        <v>0</v>
      </c>
      <c r="BA21" s="88" t="str">
        <f t="shared" si="14"/>
        <v/>
      </c>
      <c r="BB21" s="88" t="str">
        <f t="shared" si="15"/>
        <v/>
      </c>
      <c r="BD21" s="89">
        <f t="shared" si="16"/>
        <v>0</v>
      </c>
      <c r="BE21" s="89">
        <f t="shared" si="17"/>
        <v>0</v>
      </c>
      <c r="BF21" s="89">
        <f t="shared" si="18"/>
        <v>0</v>
      </c>
      <c r="BG21" s="89">
        <f t="shared" si="19"/>
        <v>0</v>
      </c>
      <c r="BH21" s="89">
        <f t="shared" si="20"/>
        <v>0</v>
      </c>
      <c r="BI21" s="90">
        <f t="shared" si="21"/>
        <v>0</v>
      </c>
    </row>
    <row r="22" spans="1:61" ht="15.6" customHeight="1" x14ac:dyDescent="0.3">
      <c r="A22" s="63">
        <f t="shared" si="8"/>
        <v>14</v>
      </c>
      <c r="B22" s="63" t="s">
        <v>747</v>
      </c>
      <c r="C22" s="73">
        <v>46188</v>
      </c>
      <c r="D22" s="74">
        <v>0.875</v>
      </c>
      <c r="E22" s="63" t="s">
        <v>725</v>
      </c>
      <c r="F22" s="63" t="s">
        <v>69</v>
      </c>
      <c r="G22" s="64" t="s">
        <v>87</v>
      </c>
      <c r="H22" s="64" t="s">
        <v>726</v>
      </c>
      <c r="I22" s="105"/>
      <c r="J22" s="105"/>
      <c r="K22" s="63" t="str">
        <f t="shared" si="1"/>
        <v/>
      </c>
      <c r="L22" s="63">
        <f t="shared" si="2"/>
        <v>0</v>
      </c>
      <c r="N22" s="106"/>
      <c r="O22" s="106"/>
      <c r="P22" s="63" t="str">
        <f t="shared" si="0"/>
        <v/>
      </c>
      <c r="Q22" s="63">
        <f t="shared" si="3"/>
        <v>0</v>
      </c>
      <c r="S22" s="89">
        <f t="shared" si="4"/>
        <v>0</v>
      </c>
      <c r="T22" s="89">
        <f t="shared" si="5"/>
        <v>0</v>
      </c>
      <c r="U22" s="89">
        <f t="shared" si="6"/>
        <v>0</v>
      </c>
      <c r="V22" s="90">
        <f t="shared" si="7"/>
        <v>0</v>
      </c>
      <c r="AH22" s="63">
        <v>83</v>
      </c>
      <c r="AI22" s="63" t="s">
        <v>759</v>
      </c>
      <c r="AJ22" s="73">
        <v>46206</v>
      </c>
      <c r="AK22" s="74">
        <v>4.1666666666666664E-2</v>
      </c>
      <c r="AL22" s="63" t="s">
        <v>710</v>
      </c>
      <c r="AM22" s="63" t="s">
        <v>761</v>
      </c>
      <c r="AN22" s="63" t="s">
        <v>763</v>
      </c>
      <c r="AO22" s="63" t="str">
        <f>_Lookup!C13</f>
        <v>DR Congo</v>
      </c>
      <c r="AP22" s="63" t="str">
        <f>_Lookup!C14</f>
        <v>Kroatië</v>
      </c>
      <c r="AQ22" s="100"/>
      <c r="AR22" s="100"/>
      <c r="AS22" s="63" t="str">
        <f t="shared" si="9"/>
        <v/>
      </c>
      <c r="AT22" s="63">
        <f t="shared" si="10"/>
        <v>0</v>
      </c>
      <c r="AU22" s="88" t="str">
        <f t="shared" si="11"/>
        <v/>
      </c>
      <c r="AW22" s="103"/>
      <c r="AX22" s="103"/>
      <c r="AY22" s="63" t="str">
        <f t="shared" si="12"/>
        <v/>
      </c>
      <c r="AZ22" s="63">
        <f t="shared" si="13"/>
        <v>0</v>
      </c>
      <c r="BA22" s="88" t="str">
        <f t="shared" si="14"/>
        <v/>
      </c>
      <c r="BB22" s="88" t="str">
        <f t="shared" si="15"/>
        <v/>
      </c>
      <c r="BD22" s="89">
        <f t="shared" si="16"/>
        <v>0</v>
      </c>
      <c r="BE22" s="89">
        <f t="shared" si="17"/>
        <v>0</v>
      </c>
      <c r="BF22" s="89">
        <f t="shared" si="18"/>
        <v>0</v>
      </c>
      <c r="BG22" s="89">
        <f t="shared" si="19"/>
        <v>0</v>
      </c>
      <c r="BH22" s="89">
        <f t="shared" si="20"/>
        <v>0</v>
      </c>
      <c r="BI22" s="90">
        <f t="shared" si="21"/>
        <v>0</v>
      </c>
    </row>
    <row r="23" spans="1:61" ht="15.6" customHeight="1" x14ac:dyDescent="0.3">
      <c r="A23" s="63">
        <f t="shared" si="8"/>
        <v>15</v>
      </c>
      <c r="B23" s="63" t="s">
        <v>748</v>
      </c>
      <c r="C23" s="73">
        <v>46189</v>
      </c>
      <c r="D23" s="74">
        <v>0</v>
      </c>
      <c r="E23" s="63" t="s">
        <v>728</v>
      </c>
      <c r="F23" s="63" t="s">
        <v>101</v>
      </c>
      <c r="G23" s="64" t="s">
        <v>729</v>
      </c>
      <c r="H23" s="64" t="s">
        <v>78</v>
      </c>
      <c r="I23" s="105"/>
      <c r="J23" s="105"/>
      <c r="K23" s="63" t="str">
        <f t="shared" si="1"/>
        <v/>
      </c>
      <c r="L23" s="63">
        <f t="shared" si="2"/>
        <v>0</v>
      </c>
      <c r="N23" s="106"/>
      <c r="O23" s="106"/>
      <c r="P23" s="63" t="str">
        <f t="shared" si="0"/>
        <v/>
      </c>
      <c r="Q23" s="63">
        <f t="shared" si="3"/>
        <v>0</v>
      </c>
      <c r="S23" s="89">
        <f t="shared" si="4"/>
        <v>0</v>
      </c>
      <c r="T23" s="89">
        <f t="shared" si="5"/>
        <v>0</v>
      </c>
      <c r="U23" s="89">
        <f t="shared" si="6"/>
        <v>0</v>
      </c>
      <c r="V23" s="90">
        <f t="shared" si="7"/>
        <v>0</v>
      </c>
      <c r="X23" s="152" t="s">
        <v>171</v>
      </c>
      <c r="Y23" s="153"/>
      <c r="Z23" s="153"/>
      <c r="AA23" s="153"/>
      <c r="AB23" s="153"/>
      <c r="AC23" s="153"/>
      <c r="AD23" s="153"/>
      <c r="AE23" s="153"/>
      <c r="AF23" s="153"/>
      <c r="AH23" s="63">
        <v>85</v>
      </c>
      <c r="AI23" s="63" t="s">
        <v>759</v>
      </c>
      <c r="AJ23" s="73">
        <v>46206</v>
      </c>
      <c r="AK23" s="74">
        <v>0.20833333333333334</v>
      </c>
      <c r="AL23" s="63" t="s">
        <v>717</v>
      </c>
      <c r="AM23" s="63" t="s">
        <v>742</v>
      </c>
      <c r="AN23" s="63" t="s">
        <v>775</v>
      </c>
      <c r="AO23" s="63" t="str">
        <f>_Lookup!B4</f>
        <v>Canada</v>
      </c>
      <c r="AP23" s="63" t="str">
        <f>_Lookup!C26</f>
        <v>Iran</v>
      </c>
      <c r="AQ23" s="100"/>
      <c r="AR23" s="100"/>
      <c r="AS23" s="63" t="str">
        <f t="shared" si="9"/>
        <v/>
      </c>
      <c r="AT23" s="63">
        <f t="shared" si="10"/>
        <v>0</v>
      </c>
      <c r="AU23" s="88" t="str">
        <f t="shared" si="11"/>
        <v/>
      </c>
      <c r="AW23" s="103"/>
      <c r="AX23" s="103"/>
      <c r="AY23" s="63" t="str">
        <f t="shared" si="12"/>
        <v/>
      </c>
      <c r="AZ23" s="63">
        <f t="shared" si="13"/>
        <v>0</v>
      </c>
      <c r="BA23" s="88" t="str">
        <f t="shared" si="14"/>
        <v/>
      </c>
      <c r="BB23" s="88" t="str">
        <f t="shared" si="15"/>
        <v/>
      </c>
      <c r="BD23" s="89">
        <f t="shared" si="16"/>
        <v>0</v>
      </c>
      <c r="BE23" s="89">
        <f t="shared" si="17"/>
        <v>0</v>
      </c>
      <c r="BF23" s="89">
        <f t="shared" si="18"/>
        <v>0</v>
      </c>
      <c r="BG23" s="89">
        <f t="shared" si="19"/>
        <v>0</v>
      </c>
      <c r="BH23" s="89">
        <f t="shared" si="20"/>
        <v>0</v>
      </c>
      <c r="BI23" s="90">
        <f t="shared" si="21"/>
        <v>0</v>
      </c>
    </row>
    <row r="24" spans="1:61" ht="15.6" customHeight="1" x14ac:dyDescent="0.3">
      <c r="A24" s="63">
        <f t="shared" si="8"/>
        <v>16</v>
      </c>
      <c r="B24" s="63" t="s">
        <v>748</v>
      </c>
      <c r="C24" s="73">
        <v>46189</v>
      </c>
      <c r="D24" s="74">
        <v>0.125</v>
      </c>
      <c r="E24" s="63" t="s">
        <v>711</v>
      </c>
      <c r="F24" s="63" t="s">
        <v>69</v>
      </c>
      <c r="G24" s="64" t="s">
        <v>84</v>
      </c>
      <c r="H24" s="64" t="s">
        <v>727</v>
      </c>
      <c r="I24" s="105"/>
      <c r="J24" s="105"/>
      <c r="K24" s="63" t="str">
        <f t="shared" si="1"/>
        <v/>
      </c>
      <c r="L24" s="63">
        <f t="shared" si="2"/>
        <v>0</v>
      </c>
      <c r="N24" s="106"/>
      <c r="O24" s="106"/>
      <c r="P24" s="63" t="str">
        <f t="shared" si="0"/>
        <v/>
      </c>
      <c r="Q24" s="63">
        <f t="shared" si="3"/>
        <v>0</v>
      </c>
      <c r="S24" s="89">
        <f t="shared" si="4"/>
        <v>0</v>
      </c>
      <c r="T24" s="89">
        <f t="shared" si="5"/>
        <v>0</v>
      </c>
      <c r="U24" s="89">
        <f t="shared" si="6"/>
        <v>0</v>
      </c>
      <c r="V24" s="90">
        <f t="shared" si="7"/>
        <v>0</v>
      </c>
      <c r="X24" s="77" t="s">
        <v>165</v>
      </c>
      <c r="Y24" s="61" t="s">
        <v>166</v>
      </c>
      <c r="Z24" s="61" t="s">
        <v>68</v>
      </c>
      <c r="AA24" s="61" t="s">
        <v>69</v>
      </c>
      <c r="AB24" s="61" t="s">
        <v>70</v>
      </c>
      <c r="AC24" s="61" t="s">
        <v>167</v>
      </c>
      <c r="AD24" s="61" t="s">
        <v>168</v>
      </c>
      <c r="AE24" s="61" t="s">
        <v>72</v>
      </c>
      <c r="AF24" s="61" t="s">
        <v>169</v>
      </c>
      <c r="AH24" s="63">
        <v>88</v>
      </c>
      <c r="AI24" s="63" t="s">
        <v>759</v>
      </c>
      <c r="AJ24" s="73">
        <v>46206</v>
      </c>
      <c r="AK24" s="74">
        <v>0.83333333333333337</v>
      </c>
      <c r="AL24" s="63" t="s">
        <v>719</v>
      </c>
      <c r="AM24" s="63" t="s">
        <v>777</v>
      </c>
      <c r="AN24" s="63" t="s">
        <v>762</v>
      </c>
      <c r="AO24" s="63" t="str">
        <f>_Lookup!C6</f>
        <v>Paraguay</v>
      </c>
      <c r="AP24" s="63" t="str">
        <f>_Lookup!C9</f>
        <v>Egypte</v>
      </c>
      <c r="AQ24" s="100"/>
      <c r="AR24" s="100"/>
      <c r="AS24" s="63" t="str">
        <f t="shared" si="9"/>
        <v/>
      </c>
      <c r="AT24" s="63">
        <f t="shared" si="10"/>
        <v>0</v>
      </c>
      <c r="AU24" s="88" t="str">
        <f t="shared" si="11"/>
        <v/>
      </c>
      <c r="AW24" s="103"/>
      <c r="AX24" s="103"/>
      <c r="AY24" s="63" t="str">
        <f t="shared" si="12"/>
        <v/>
      </c>
      <c r="AZ24" s="63">
        <f t="shared" si="13"/>
        <v>0</v>
      </c>
      <c r="BA24" s="88" t="str">
        <f t="shared" si="14"/>
        <v/>
      </c>
      <c r="BB24" s="88" t="str">
        <f t="shared" si="15"/>
        <v/>
      </c>
      <c r="BD24" s="89">
        <f t="shared" si="16"/>
        <v>0</v>
      </c>
      <c r="BE24" s="89">
        <f t="shared" si="17"/>
        <v>0</v>
      </c>
      <c r="BF24" s="89">
        <f t="shared" si="18"/>
        <v>0</v>
      </c>
      <c r="BG24" s="89">
        <f t="shared" si="19"/>
        <v>0</v>
      </c>
      <c r="BH24" s="89">
        <f t="shared" si="20"/>
        <v>0</v>
      </c>
      <c r="BI24" s="90">
        <f t="shared" si="21"/>
        <v>0</v>
      </c>
    </row>
    <row r="25" spans="1:61" ht="15.6" customHeight="1" x14ac:dyDescent="0.3">
      <c r="A25" s="63">
        <f t="shared" si="8"/>
        <v>17</v>
      </c>
      <c r="B25" s="63" t="s">
        <v>748</v>
      </c>
      <c r="C25" s="73">
        <v>46189</v>
      </c>
      <c r="D25" s="74">
        <v>0.875</v>
      </c>
      <c r="E25" s="63" t="s">
        <v>715</v>
      </c>
      <c r="F25" s="63" t="s">
        <v>156</v>
      </c>
      <c r="G25" s="64" t="s">
        <v>82</v>
      </c>
      <c r="H25" s="64" t="s">
        <v>105</v>
      </c>
      <c r="I25" s="105"/>
      <c r="J25" s="105"/>
      <c r="K25" s="63" t="str">
        <f t="shared" si="1"/>
        <v/>
      </c>
      <c r="L25" s="63">
        <f t="shared" si="2"/>
        <v>0</v>
      </c>
      <c r="N25" s="106"/>
      <c r="O25" s="106"/>
      <c r="P25" s="63" t="str">
        <f t="shared" si="0"/>
        <v/>
      </c>
      <c r="Q25" s="63">
        <f t="shared" si="3"/>
        <v>0</v>
      </c>
      <c r="S25" s="89">
        <f t="shared" si="4"/>
        <v>0</v>
      </c>
      <c r="T25" s="89">
        <f t="shared" si="5"/>
        <v>0</v>
      </c>
      <c r="U25" s="89">
        <f t="shared" si="6"/>
        <v>0</v>
      </c>
      <c r="V25" s="90">
        <f t="shared" si="7"/>
        <v>0</v>
      </c>
      <c r="X25" s="65" t="str">
        <f>_Lookup!B5</f>
        <v>Brazilië</v>
      </c>
      <c r="Y25" s="66">
        <f>IFERROR(INDEX(_Berekening!$B$17:$B$20,MATCH(X25,_Berekening!$A$17:$A$20,0)),0)</f>
        <v>0</v>
      </c>
      <c r="Z25" s="66">
        <f>IFERROR(INDEX(_Berekening!$C$17:$C$20,MATCH(X25,_Berekening!$A$17:$A$20,0)),0)</f>
        <v>0</v>
      </c>
      <c r="AA25" s="66">
        <f>IFERROR(INDEX(_Berekening!$D$17:$D$20,MATCH(X25,_Berekening!$A$17:$A$20,0)),0)</f>
        <v>0</v>
      </c>
      <c r="AB25" s="66">
        <f>IFERROR(INDEX(_Berekening!$E$17:$E$20,MATCH(X25,_Berekening!$A$17:$A$20,0)),0)</f>
        <v>0</v>
      </c>
      <c r="AC25" s="66">
        <f>IFERROR(INDEX(_Berekening!$F$17:$F$20,MATCH(X25,_Berekening!$A$17:$A$20,0)),0)</f>
        <v>0</v>
      </c>
      <c r="AD25" s="66">
        <f>IFERROR(INDEX(_Berekening!$G$17:$G$20,MATCH(X25,_Berekening!$A$17:$A$20,0)),0)</f>
        <v>0</v>
      </c>
      <c r="AE25" s="66">
        <f>IFERROR(INDEX(_Berekening!$H$17:$H$20,MATCH(X25,_Berekening!$A$17:$A$20,0)),0)</f>
        <v>0</v>
      </c>
      <c r="AF25" s="66">
        <f>IFERROR(INDEX(_Berekening!$I$17:$I$20,MATCH(X25,_Berekening!$A$17:$A$20,0)),0)</f>
        <v>0</v>
      </c>
      <c r="AH25" s="63">
        <v>86</v>
      </c>
      <c r="AI25" s="63" t="s">
        <v>760</v>
      </c>
      <c r="AJ25" s="73">
        <v>46207</v>
      </c>
      <c r="AK25" s="74">
        <v>0</v>
      </c>
      <c r="AL25" s="63" t="s">
        <v>728</v>
      </c>
      <c r="AM25" s="63" t="s">
        <v>766</v>
      </c>
      <c r="AN25" s="63" t="s">
        <v>767</v>
      </c>
      <c r="AO25" s="63" t="str">
        <f>_Lookup!B12</f>
        <v>Argentinië</v>
      </c>
      <c r="AP25" s="63" t="str">
        <f>_Lookup!C10</f>
        <v>Kaapverdië</v>
      </c>
      <c r="AQ25" s="100"/>
      <c r="AR25" s="100"/>
      <c r="AS25" s="63" t="str">
        <f t="shared" si="9"/>
        <v/>
      </c>
      <c r="AT25" s="63">
        <f t="shared" si="10"/>
        <v>0</v>
      </c>
      <c r="AU25" s="88" t="str">
        <f t="shared" si="11"/>
        <v/>
      </c>
      <c r="AW25" s="103"/>
      <c r="AX25" s="103"/>
      <c r="AY25" s="63" t="str">
        <f t="shared" si="12"/>
        <v/>
      </c>
      <c r="AZ25" s="63">
        <f t="shared" si="13"/>
        <v>0</v>
      </c>
      <c r="BA25" s="88" t="str">
        <f t="shared" si="14"/>
        <v/>
      </c>
      <c r="BB25" s="88" t="str">
        <f t="shared" si="15"/>
        <v/>
      </c>
      <c r="BD25" s="89">
        <f t="shared" si="16"/>
        <v>0</v>
      </c>
      <c r="BE25" s="89">
        <f t="shared" si="17"/>
        <v>0</v>
      </c>
      <c r="BF25" s="89">
        <f t="shared" si="18"/>
        <v>0</v>
      </c>
      <c r="BG25" s="89">
        <f t="shared" si="19"/>
        <v>0</v>
      </c>
      <c r="BH25" s="89">
        <f t="shared" si="20"/>
        <v>0</v>
      </c>
      <c r="BI25" s="90">
        <f t="shared" si="21"/>
        <v>0</v>
      </c>
    </row>
    <row r="26" spans="1:61" ht="15.6" customHeight="1" x14ac:dyDescent="0.3">
      <c r="A26" s="63">
        <f t="shared" si="8"/>
        <v>18</v>
      </c>
      <c r="B26" s="63" t="s">
        <v>753</v>
      </c>
      <c r="C26" s="73">
        <v>46190</v>
      </c>
      <c r="D26" s="74">
        <v>0</v>
      </c>
      <c r="E26" s="63" t="s">
        <v>716</v>
      </c>
      <c r="F26" s="63" t="s">
        <v>156</v>
      </c>
      <c r="G26" s="64" t="s">
        <v>157</v>
      </c>
      <c r="H26" s="64" t="s">
        <v>730</v>
      </c>
      <c r="I26" s="105"/>
      <c r="J26" s="105"/>
      <c r="K26" s="63" t="str">
        <f t="shared" si="1"/>
        <v/>
      </c>
      <c r="L26" s="63">
        <f t="shared" si="2"/>
        <v>0</v>
      </c>
      <c r="N26" s="106"/>
      <c r="O26" s="106"/>
      <c r="P26" s="63" t="str">
        <f t="shared" si="0"/>
        <v/>
      </c>
      <c r="Q26" s="63">
        <f t="shared" si="3"/>
        <v>0</v>
      </c>
      <c r="S26" s="89">
        <f t="shared" si="4"/>
        <v>0</v>
      </c>
      <c r="T26" s="89">
        <f t="shared" si="5"/>
        <v>0</v>
      </c>
      <c r="U26" s="89">
        <f t="shared" si="6"/>
        <v>0</v>
      </c>
      <c r="V26" s="90">
        <f t="shared" si="7"/>
        <v>0</v>
      </c>
      <c r="X26" s="65" t="str">
        <f>_Lookup!C5</f>
        <v>Marokko</v>
      </c>
      <c r="Y26" s="66">
        <f>IFERROR(INDEX(_Berekening!$B$17:$B$20,MATCH(X26,_Berekening!$A$17:$A$20,0)),0)</f>
        <v>0</v>
      </c>
      <c r="Z26" s="66">
        <f>IFERROR(INDEX(_Berekening!$C$17:$C$20,MATCH(X26,_Berekening!$A$17:$A$20,0)),0)</f>
        <v>0</v>
      </c>
      <c r="AA26" s="66">
        <f>IFERROR(INDEX(_Berekening!$D$17:$D$20,MATCH(X26,_Berekening!$A$17:$A$20,0)),0)</f>
        <v>0</v>
      </c>
      <c r="AB26" s="66">
        <f>IFERROR(INDEX(_Berekening!$E$17:$E$20,MATCH(X26,_Berekening!$A$17:$A$20,0)),0)</f>
        <v>0</v>
      </c>
      <c r="AC26" s="66">
        <f>IFERROR(INDEX(_Berekening!$F$17:$F$20,MATCH(X26,_Berekening!$A$17:$A$20,0)),0)</f>
        <v>0</v>
      </c>
      <c r="AD26" s="66">
        <f>IFERROR(INDEX(_Berekening!$G$17:$G$20,MATCH(X26,_Berekening!$A$17:$A$20,0)),0)</f>
        <v>0</v>
      </c>
      <c r="AE26" s="66">
        <f>IFERROR(INDEX(_Berekening!$H$17:$H$20,MATCH(X26,_Berekening!$A$17:$A$20,0)),0)</f>
        <v>0</v>
      </c>
      <c r="AF26" s="66">
        <f>IFERROR(INDEX(_Berekening!$I$17:$I$20,MATCH(X26,_Berekening!$A$17:$A$20,0)),0)</f>
        <v>0</v>
      </c>
      <c r="AH26" s="63">
        <v>87</v>
      </c>
      <c r="AI26" s="63" t="s">
        <v>760</v>
      </c>
      <c r="AJ26" s="73">
        <v>46207</v>
      </c>
      <c r="AK26" s="74">
        <v>0.14583333333333334</v>
      </c>
      <c r="AL26" s="63" t="s">
        <v>731</v>
      </c>
      <c r="AM26" s="63" t="s">
        <v>768</v>
      </c>
      <c r="AN26" s="63" t="s">
        <v>776</v>
      </c>
      <c r="AO26" s="63" t="str">
        <f>_Lookup!B13</f>
        <v>Portugal</v>
      </c>
      <c r="AP26" s="63" t="str">
        <f>_Lookup!C27</f>
        <v>Australië</v>
      </c>
      <c r="AQ26" s="100"/>
      <c r="AR26" s="100"/>
      <c r="AS26" s="63" t="str">
        <f t="shared" si="9"/>
        <v/>
      </c>
      <c r="AT26" s="63">
        <f t="shared" si="10"/>
        <v>0</v>
      </c>
      <c r="AU26" s="88" t="str">
        <f t="shared" si="11"/>
        <v/>
      </c>
      <c r="AW26" s="103"/>
      <c r="AX26" s="103"/>
      <c r="AY26" s="63" t="str">
        <f t="shared" si="12"/>
        <v/>
      </c>
      <c r="AZ26" s="63">
        <f t="shared" si="13"/>
        <v>0</v>
      </c>
      <c r="BA26" s="88" t="str">
        <f t="shared" si="14"/>
        <v/>
      </c>
      <c r="BB26" s="88" t="str">
        <f t="shared" si="15"/>
        <v/>
      </c>
      <c r="BD26" s="89">
        <f t="shared" si="16"/>
        <v>0</v>
      </c>
      <c r="BE26" s="89">
        <f t="shared" si="17"/>
        <v>0</v>
      </c>
      <c r="BF26" s="89">
        <f t="shared" si="18"/>
        <v>0</v>
      </c>
      <c r="BG26" s="89">
        <f t="shared" si="19"/>
        <v>0</v>
      </c>
      <c r="BH26" s="89">
        <f t="shared" si="20"/>
        <v>0</v>
      </c>
      <c r="BI26" s="90">
        <f t="shared" si="21"/>
        <v>0</v>
      </c>
    </row>
    <row r="27" spans="1:61" ht="15.6" customHeight="1" x14ac:dyDescent="0.3">
      <c r="A27" s="63">
        <f t="shared" si="8"/>
        <v>19</v>
      </c>
      <c r="B27" s="63" t="s">
        <v>753</v>
      </c>
      <c r="C27" s="73">
        <v>46190</v>
      </c>
      <c r="D27" s="74">
        <v>0.125</v>
      </c>
      <c r="E27" s="63" t="s">
        <v>731</v>
      </c>
      <c r="F27" s="63" t="s">
        <v>158</v>
      </c>
      <c r="G27" s="64" t="s">
        <v>83</v>
      </c>
      <c r="H27" s="64" t="s">
        <v>732</v>
      </c>
      <c r="I27" s="105"/>
      <c r="J27" s="105"/>
      <c r="K27" s="63" t="str">
        <f t="shared" si="1"/>
        <v/>
      </c>
      <c r="L27" s="63">
        <f t="shared" si="2"/>
        <v>0</v>
      </c>
      <c r="N27" s="106"/>
      <c r="O27" s="106"/>
      <c r="P27" s="63" t="str">
        <f t="shared" si="0"/>
        <v/>
      </c>
      <c r="Q27" s="63">
        <f t="shared" si="3"/>
        <v>0</v>
      </c>
      <c r="S27" s="89">
        <f t="shared" si="4"/>
        <v>0</v>
      </c>
      <c r="T27" s="89">
        <f t="shared" si="5"/>
        <v>0</v>
      </c>
      <c r="U27" s="89">
        <f t="shared" si="6"/>
        <v>0</v>
      </c>
      <c r="V27" s="90">
        <f t="shared" si="7"/>
        <v>0</v>
      </c>
      <c r="X27" s="67" t="str">
        <f>_Lookup!D5</f>
        <v>Haïti</v>
      </c>
      <c r="Y27" s="68">
        <f>IFERROR(INDEX(_Berekening!$B$17:$B$20,MATCH(X27,_Berekening!$A$17:$A$20,0)),0)</f>
        <v>0</v>
      </c>
      <c r="Z27" s="68">
        <f>IFERROR(INDEX(_Berekening!$C$17:$C$20,MATCH(X27,_Berekening!$A$17:$A$20,0)),0)</f>
        <v>0</v>
      </c>
      <c r="AA27" s="68">
        <f>IFERROR(INDEX(_Berekening!$D$17:$D$20,MATCH(X27,_Berekening!$A$17:$A$20,0)),0)</f>
        <v>0</v>
      </c>
      <c r="AB27" s="68">
        <f>IFERROR(INDEX(_Berekening!$E$17:$E$20,MATCH(X27,_Berekening!$A$17:$A$20,0)),0)</f>
        <v>0</v>
      </c>
      <c r="AC27" s="68">
        <f>IFERROR(INDEX(_Berekening!$F$17:$F$20,MATCH(X27,_Berekening!$A$17:$A$20,0)),0)</f>
        <v>0</v>
      </c>
      <c r="AD27" s="68">
        <f>IFERROR(INDEX(_Berekening!$G$17:$G$20,MATCH(X27,_Berekening!$A$17:$A$20,0)),0)</f>
        <v>0</v>
      </c>
      <c r="AE27" s="68">
        <f>IFERROR(INDEX(_Berekening!$H$17:$H$20,MATCH(X27,_Berekening!$A$17:$A$20,0)),0)</f>
        <v>0</v>
      </c>
      <c r="AF27" s="68">
        <f>IFERROR(INDEX(_Berekening!$I$17:$I$20,MATCH(X27,_Berekening!$A$17:$A$20,0)),0)</f>
        <v>0</v>
      </c>
      <c r="AL27" s="76"/>
      <c r="AO27" s="76"/>
      <c r="AP27" s="76"/>
    </row>
    <row r="28" spans="1:61" ht="15.6" customHeight="1" x14ac:dyDescent="0.3">
      <c r="A28" s="63">
        <f t="shared" si="8"/>
        <v>20</v>
      </c>
      <c r="B28" s="63" t="s">
        <v>753</v>
      </c>
      <c r="C28" s="73">
        <v>46190</v>
      </c>
      <c r="D28" s="74">
        <v>0.25</v>
      </c>
      <c r="E28" s="63" t="s">
        <v>712</v>
      </c>
      <c r="F28" s="63" t="s">
        <v>158</v>
      </c>
      <c r="G28" s="64" t="s">
        <v>733</v>
      </c>
      <c r="H28" s="64" t="s">
        <v>734</v>
      </c>
      <c r="I28" s="105"/>
      <c r="J28" s="105"/>
      <c r="K28" s="63" t="str">
        <f t="shared" si="1"/>
        <v/>
      </c>
      <c r="L28" s="63">
        <f t="shared" si="2"/>
        <v>0</v>
      </c>
      <c r="N28" s="106"/>
      <c r="O28" s="106"/>
      <c r="P28" s="63" t="str">
        <f t="shared" si="0"/>
        <v/>
      </c>
      <c r="Q28" s="63">
        <f t="shared" si="3"/>
        <v>0</v>
      </c>
      <c r="S28" s="89">
        <f t="shared" si="4"/>
        <v>0</v>
      </c>
      <c r="T28" s="89">
        <f t="shared" si="5"/>
        <v>0</v>
      </c>
      <c r="U28" s="89">
        <f t="shared" si="6"/>
        <v>0</v>
      </c>
      <c r="V28" s="90">
        <f t="shared" si="7"/>
        <v>0</v>
      </c>
      <c r="X28" s="64" t="str">
        <f>_Lookup!I5</f>
        <v>Schotland</v>
      </c>
      <c r="Y28" s="63">
        <f>IFERROR(INDEX(_Berekening!$B$17:$B$20,MATCH(X28,_Berekening!$A$17:$A$20,0)),0)</f>
        <v>0</v>
      </c>
      <c r="Z28" s="63">
        <f>IFERROR(INDEX(_Berekening!$C$17:$C$20,MATCH(X28,_Berekening!$A$17:$A$20,0)),0)</f>
        <v>0</v>
      </c>
      <c r="AA28" s="63">
        <f>IFERROR(INDEX(_Berekening!$D$17:$D$20,MATCH(X28,_Berekening!$A$17:$A$20,0)),0)</f>
        <v>0</v>
      </c>
      <c r="AB28" s="63">
        <f>IFERROR(INDEX(_Berekening!$E$17:$E$20,MATCH(X28,_Berekening!$A$17:$A$20,0)),0)</f>
        <v>0</v>
      </c>
      <c r="AC28" s="63">
        <f>IFERROR(INDEX(_Berekening!$F$17:$F$20,MATCH(X28,_Berekening!$A$17:$A$20,0)),0)</f>
        <v>0</v>
      </c>
      <c r="AD28" s="63">
        <f>IFERROR(INDEX(_Berekening!$G$17:$G$20,MATCH(X28,_Berekening!$A$17:$A$20,0)),0)</f>
        <v>0</v>
      </c>
      <c r="AE28" s="63">
        <f>IFERROR(INDEX(_Berekening!$H$17:$H$20,MATCH(X28,_Berekening!$A$17:$A$20,0)),0)</f>
        <v>0</v>
      </c>
      <c r="AF28" s="63">
        <f>IFERROR(INDEX(_Berekening!$I$17:$I$20,MATCH(X28,_Berekening!$A$17:$A$20,0)),0)</f>
        <v>0</v>
      </c>
      <c r="AH28" s="79" t="s">
        <v>186</v>
      </c>
      <c r="AI28" s="79"/>
      <c r="AJ28" s="79"/>
      <c r="AK28" s="79"/>
      <c r="AL28" s="79"/>
      <c r="AM28" s="79"/>
      <c r="AN28" s="79"/>
      <c r="AO28" s="80"/>
      <c r="AP28" s="80"/>
      <c r="AQ28" s="80"/>
      <c r="AR28" s="80"/>
      <c r="AS28" s="80"/>
      <c r="AT28" s="80"/>
      <c r="AU28" s="80"/>
      <c r="AW28" s="80"/>
      <c r="AX28" s="80"/>
      <c r="AY28" s="80"/>
      <c r="AZ28" s="80"/>
      <c r="BA28" s="80"/>
      <c r="BB28" s="80"/>
      <c r="BD28" s="80"/>
      <c r="BE28" s="80"/>
      <c r="BF28" s="80"/>
      <c r="BG28" s="80"/>
      <c r="BH28" s="80"/>
      <c r="BI28" s="80"/>
    </row>
    <row r="29" spans="1:61" ht="15.6" customHeight="1" x14ac:dyDescent="0.3">
      <c r="A29" s="63">
        <f t="shared" si="8"/>
        <v>21</v>
      </c>
      <c r="B29" s="63" t="s">
        <v>753</v>
      </c>
      <c r="C29" s="73">
        <v>46190</v>
      </c>
      <c r="D29" s="74">
        <v>0.79166666666666663</v>
      </c>
      <c r="E29" s="63" t="s">
        <v>718</v>
      </c>
      <c r="F29" s="63" t="s">
        <v>159</v>
      </c>
      <c r="G29" s="64" t="s">
        <v>58</v>
      </c>
      <c r="H29" s="64" t="s">
        <v>160</v>
      </c>
      <c r="I29" s="105"/>
      <c r="J29" s="105"/>
      <c r="K29" s="63" t="str">
        <f t="shared" si="1"/>
        <v/>
      </c>
      <c r="L29" s="63">
        <f t="shared" si="2"/>
        <v>0</v>
      </c>
      <c r="N29" s="106"/>
      <c r="O29" s="106"/>
      <c r="P29" s="63" t="str">
        <f t="shared" si="0"/>
        <v/>
      </c>
      <c r="Q29" s="63">
        <f t="shared" si="3"/>
        <v>0</v>
      </c>
      <c r="S29" s="89">
        <f t="shared" si="4"/>
        <v>0</v>
      </c>
      <c r="T29" s="89">
        <f t="shared" si="5"/>
        <v>0</v>
      </c>
      <c r="U29" s="89">
        <f t="shared" si="6"/>
        <v>0</v>
      </c>
      <c r="V29" s="90">
        <f t="shared" si="7"/>
        <v>0</v>
      </c>
      <c r="AH29" s="61" t="s">
        <v>123</v>
      </c>
      <c r="AI29" s="61" t="s">
        <v>778</v>
      </c>
      <c r="AJ29" s="61" t="s">
        <v>145</v>
      </c>
      <c r="AK29" s="61" t="s">
        <v>708</v>
      </c>
      <c r="AL29" s="61" t="s">
        <v>709</v>
      </c>
      <c r="AM29" s="61" t="s">
        <v>740</v>
      </c>
      <c r="AN29" s="61" t="s">
        <v>739</v>
      </c>
      <c r="AO29" s="61" t="s">
        <v>147</v>
      </c>
      <c r="AP29" s="61" t="s">
        <v>149</v>
      </c>
      <c r="AQ29" s="61" t="s">
        <v>71</v>
      </c>
      <c r="AR29" s="61" t="s">
        <v>148</v>
      </c>
      <c r="AS29" s="61" t="s">
        <v>150</v>
      </c>
      <c r="AT29" s="61" t="s">
        <v>847</v>
      </c>
      <c r="AU29" s="61" t="s">
        <v>185</v>
      </c>
      <c r="AW29" s="61" t="s">
        <v>71</v>
      </c>
      <c r="AX29" s="61" t="s">
        <v>148</v>
      </c>
      <c r="AY29" s="61" t="s">
        <v>150</v>
      </c>
      <c r="AZ29" s="61" t="s">
        <v>846</v>
      </c>
      <c r="BA29" s="61" t="s">
        <v>842</v>
      </c>
      <c r="BB29" s="61" t="s">
        <v>185</v>
      </c>
      <c r="BD29" s="61" t="s">
        <v>816</v>
      </c>
      <c r="BE29" s="61" t="s">
        <v>817</v>
      </c>
      <c r="BF29" s="61" t="s">
        <v>818</v>
      </c>
      <c r="BG29" s="61" t="s">
        <v>819</v>
      </c>
      <c r="BH29" s="61" t="s">
        <v>820</v>
      </c>
      <c r="BI29" s="61" t="s">
        <v>822</v>
      </c>
    </row>
    <row r="30" spans="1:61" ht="15.6" customHeight="1" x14ac:dyDescent="0.3">
      <c r="A30" s="63">
        <f t="shared" si="8"/>
        <v>22</v>
      </c>
      <c r="B30" s="63" t="s">
        <v>753</v>
      </c>
      <c r="C30" s="73">
        <v>46190</v>
      </c>
      <c r="D30" s="74">
        <v>0.91666666666666663</v>
      </c>
      <c r="E30" s="63" t="s">
        <v>719</v>
      </c>
      <c r="F30" s="63" t="s">
        <v>162</v>
      </c>
      <c r="G30" s="64" t="s">
        <v>79</v>
      </c>
      <c r="H30" s="64" t="s">
        <v>74</v>
      </c>
      <c r="I30" s="105"/>
      <c r="J30" s="105"/>
      <c r="K30" s="63" t="str">
        <f t="shared" si="1"/>
        <v/>
      </c>
      <c r="L30" s="63">
        <f t="shared" si="2"/>
        <v>0</v>
      </c>
      <c r="N30" s="106"/>
      <c r="O30" s="106"/>
      <c r="P30" s="63" t="str">
        <f t="shared" si="0"/>
        <v/>
      </c>
      <c r="Q30" s="63">
        <f t="shared" si="3"/>
        <v>0</v>
      </c>
      <c r="S30" s="89">
        <f t="shared" si="4"/>
        <v>0</v>
      </c>
      <c r="T30" s="89">
        <f t="shared" si="5"/>
        <v>0</v>
      </c>
      <c r="U30" s="89">
        <f t="shared" si="6"/>
        <v>0</v>
      </c>
      <c r="V30" s="90">
        <f t="shared" si="7"/>
        <v>0</v>
      </c>
      <c r="X30" s="152" t="s">
        <v>172</v>
      </c>
      <c r="Y30" s="153"/>
      <c r="Z30" s="153"/>
      <c r="AA30" s="153"/>
      <c r="AB30" s="153"/>
      <c r="AC30" s="153"/>
      <c r="AD30" s="153"/>
      <c r="AE30" s="153"/>
      <c r="AF30" s="153"/>
      <c r="AH30" s="63">
        <v>90</v>
      </c>
      <c r="AI30" s="63" t="s">
        <v>760</v>
      </c>
      <c r="AJ30" s="73">
        <v>46207</v>
      </c>
      <c r="AK30" s="74">
        <v>0.79166666666666663</v>
      </c>
      <c r="AL30" s="63" t="s">
        <v>718</v>
      </c>
      <c r="AM30" s="63" t="s">
        <v>798</v>
      </c>
      <c r="AN30" s="63" t="s">
        <v>799</v>
      </c>
      <c r="AO30" s="63" t="str">
        <f>Inschrijfformulier!AU11</f>
        <v/>
      </c>
      <c r="AP30" s="63" t="str">
        <f>Inschrijfformulier!AU14</f>
        <v/>
      </c>
      <c r="AQ30" s="100"/>
      <c r="AR30" s="100"/>
      <c r="AS30" s="63" t="str">
        <f t="shared" ref="AS30:AS37" si="22">IF(AND(AQ30&lt;&gt;"",AR30&lt;&gt;""),IF(AQ30&gt;AR30,"T",IF(AQ30&lt;AR30,"U","G")),"")</f>
        <v/>
      </c>
      <c r="AT30" s="63">
        <f t="shared" ref="AT30:AT37" si="23">IF(AQ30&lt;&gt;"",IF(AR30&lt;&gt;"",1,0),0)</f>
        <v>0</v>
      </c>
      <c r="AU30" s="88" t="str">
        <f t="shared" ref="AU30:AU37" si="24">IF(AND(AQ30&lt;&gt;"",AR30&lt;&gt;""),IF(AQ30&gt;AR30,AO30,IF(AR30&gt;AQ30,AP30,"VUL IN")),"")</f>
        <v/>
      </c>
      <c r="AW30" s="103"/>
      <c r="AX30" s="103"/>
      <c r="AY30" s="63" t="str">
        <f t="shared" ref="AY30:AY37" si="25">IF(AND(AW30&lt;&gt;"",AX30&lt;&gt;""),IF(AW30&gt;AX30,"T",IF(AW30&lt;AX30,"U","G")),"")</f>
        <v/>
      </c>
      <c r="AZ30" s="63">
        <f t="shared" ref="AZ30:AZ37" si="26">IF(AW30="",0,1)</f>
        <v>0</v>
      </c>
      <c r="BA30" s="88" t="str">
        <f t="shared" ref="BA30:BA37" si="27">IF(AO30=BB30,AP30,AO30)</f>
        <v/>
      </c>
      <c r="BB30" s="88" t="str">
        <f t="shared" ref="BB30:BB37" si="28">AU30</f>
        <v/>
      </c>
      <c r="BD30" s="89">
        <f>IF(AS30=AY30,5,0)*AZ30</f>
        <v>0</v>
      </c>
      <c r="BE30" s="89">
        <f>IF(AQ30=AW30,2,0)*AZ30</f>
        <v>0</v>
      </c>
      <c r="BF30" s="89">
        <f>IF(AR30=AX30,2,0)*AZ30</f>
        <v>0</v>
      </c>
      <c r="BG30" s="89">
        <f>IF(ISERROR(MATCH(AO30,$BA$30:$BA$37,0))=TRUE,0,8)*AZ30+IF(ISERROR(MATCH(AO30,$BB$30:$BB$37,0))=TRUE,0,8)*AZ30</f>
        <v>0</v>
      </c>
      <c r="BH30" s="89">
        <f>IF(ISERROR(MATCH(AP30,$BA$30:$BA$37,0))=TRUE,0,8)*AZ30+IF(ISERROR(MATCH(AP30,$BB$30:$BB$37,0))=TRUE,0,8)*AZ30</f>
        <v>0</v>
      </c>
      <c r="BI30" s="90">
        <f>SUM(BD30:BH30)</f>
        <v>0</v>
      </c>
    </row>
    <row r="31" spans="1:61" ht="15.6" customHeight="1" x14ac:dyDescent="0.3">
      <c r="A31" s="63">
        <f t="shared" si="8"/>
        <v>23</v>
      </c>
      <c r="B31" s="63" t="s">
        <v>756</v>
      </c>
      <c r="C31" s="73">
        <v>46191</v>
      </c>
      <c r="D31" s="74">
        <v>4.1666666666666664E-2</v>
      </c>
      <c r="E31" s="63" t="s">
        <v>710</v>
      </c>
      <c r="F31" s="63" t="s">
        <v>162</v>
      </c>
      <c r="G31" s="64" t="s">
        <v>85</v>
      </c>
      <c r="H31" s="64" t="s">
        <v>163</v>
      </c>
      <c r="I31" s="105"/>
      <c r="J31" s="105"/>
      <c r="K31" s="63" t="str">
        <f t="shared" si="1"/>
        <v/>
      </c>
      <c r="L31" s="63">
        <f t="shared" si="2"/>
        <v>0</v>
      </c>
      <c r="N31" s="106"/>
      <c r="O31" s="106"/>
      <c r="P31" s="63" t="str">
        <f t="shared" si="0"/>
        <v/>
      </c>
      <c r="Q31" s="63">
        <f t="shared" si="3"/>
        <v>0</v>
      </c>
      <c r="S31" s="89">
        <f t="shared" si="4"/>
        <v>0</v>
      </c>
      <c r="T31" s="89">
        <f t="shared" si="5"/>
        <v>0</v>
      </c>
      <c r="U31" s="89">
        <f t="shared" si="6"/>
        <v>0</v>
      </c>
      <c r="V31" s="90">
        <f t="shared" si="7"/>
        <v>0</v>
      </c>
      <c r="X31" s="77" t="s">
        <v>165</v>
      </c>
      <c r="Y31" s="61" t="s">
        <v>166</v>
      </c>
      <c r="Z31" s="61" t="s">
        <v>68</v>
      </c>
      <c r="AA31" s="61" t="s">
        <v>69</v>
      </c>
      <c r="AB31" s="61" t="s">
        <v>70</v>
      </c>
      <c r="AC31" s="61" t="s">
        <v>167</v>
      </c>
      <c r="AD31" s="61" t="s">
        <v>168</v>
      </c>
      <c r="AE31" s="61" t="s">
        <v>72</v>
      </c>
      <c r="AF31" s="61" t="s">
        <v>169</v>
      </c>
      <c r="AH31" s="63">
        <v>89</v>
      </c>
      <c r="AI31" s="63" t="s">
        <v>760</v>
      </c>
      <c r="AJ31" s="73">
        <v>46207</v>
      </c>
      <c r="AK31" s="74">
        <v>0.95833333333333337</v>
      </c>
      <c r="AL31" s="63" t="s">
        <v>720</v>
      </c>
      <c r="AM31" s="63" t="s">
        <v>796</v>
      </c>
      <c r="AN31" s="63" t="s">
        <v>797</v>
      </c>
      <c r="AO31" s="63" t="str">
        <f>Inschrijfformulier!AU13</f>
        <v/>
      </c>
      <c r="AP31" s="63" t="str">
        <f>Inschrijfformulier!AU16</f>
        <v/>
      </c>
      <c r="AQ31" s="100"/>
      <c r="AR31" s="100"/>
      <c r="AS31" s="63" t="str">
        <f t="shared" si="22"/>
        <v/>
      </c>
      <c r="AT31" s="63">
        <f t="shared" si="23"/>
        <v>0</v>
      </c>
      <c r="AU31" s="88" t="str">
        <f t="shared" si="24"/>
        <v/>
      </c>
      <c r="AW31" s="103"/>
      <c r="AX31" s="103"/>
      <c r="AY31" s="63" t="str">
        <f t="shared" si="25"/>
        <v/>
      </c>
      <c r="AZ31" s="63">
        <f t="shared" si="26"/>
        <v>0</v>
      </c>
      <c r="BA31" s="88" t="str">
        <f t="shared" si="27"/>
        <v/>
      </c>
      <c r="BB31" s="88" t="str">
        <f t="shared" si="28"/>
        <v/>
      </c>
      <c r="BD31" s="89">
        <f t="shared" ref="BD31:BD37" si="29">IF(AS31=AY31,5,0)*AZ31</f>
        <v>0</v>
      </c>
      <c r="BE31" s="89">
        <f t="shared" ref="BE31:BE37" si="30">IF(AQ31=AW31,2,0)*AZ31</f>
        <v>0</v>
      </c>
      <c r="BF31" s="89">
        <f t="shared" ref="BF31:BF37" si="31">IF(AR31=AX31,2,0)*AZ31</f>
        <v>0</v>
      </c>
      <c r="BG31" s="89">
        <f t="shared" ref="BG31:BG37" si="32">IF(ISERROR(MATCH(AO31,$BA$30:$BA$37,0))=TRUE,0,8)*AZ31+IF(ISERROR(MATCH(AO31,$BB$30:$BB$37,0))=TRUE,0,8)*AZ31</f>
        <v>0</v>
      </c>
      <c r="BH31" s="89">
        <f t="shared" ref="BH31:BH37" si="33">IF(ISERROR(MATCH(AP31,$BA$30:$BA$37,0))=TRUE,0,8)*AZ31+IF(ISERROR(MATCH(AP31,$BB$30:$BB$37,0))=TRUE,0,8)*AZ31</f>
        <v>0</v>
      </c>
      <c r="BI31" s="90">
        <f t="shared" ref="BI31:BI37" si="34">SUM(BD31:BH31)</f>
        <v>0</v>
      </c>
    </row>
    <row r="32" spans="1:61" ht="15.6" customHeight="1" x14ac:dyDescent="0.3">
      <c r="A32" s="63">
        <f t="shared" si="8"/>
        <v>24</v>
      </c>
      <c r="B32" s="63" t="s">
        <v>756</v>
      </c>
      <c r="C32" s="73">
        <v>46191</v>
      </c>
      <c r="D32" s="74">
        <v>0.16666666666666666</v>
      </c>
      <c r="E32" s="63" t="s">
        <v>142</v>
      </c>
      <c r="F32" s="63" t="s">
        <v>159</v>
      </c>
      <c r="G32" s="64" t="s">
        <v>735</v>
      </c>
      <c r="H32" s="64" t="s">
        <v>161</v>
      </c>
      <c r="I32" s="105"/>
      <c r="J32" s="105"/>
      <c r="K32" s="63" t="str">
        <f t="shared" si="1"/>
        <v/>
      </c>
      <c r="L32" s="63">
        <f t="shared" si="2"/>
        <v>0</v>
      </c>
      <c r="N32" s="106"/>
      <c r="O32" s="106"/>
      <c r="P32" s="63" t="str">
        <f t="shared" si="0"/>
        <v/>
      </c>
      <c r="Q32" s="63">
        <f t="shared" si="3"/>
        <v>0</v>
      </c>
      <c r="S32" s="89">
        <f t="shared" si="4"/>
        <v>0</v>
      </c>
      <c r="T32" s="89">
        <f t="shared" si="5"/>
        <v>0</v>
      </c>
      <c r="U32" s="89">
        <f t="shared" si="6"/>
        <v>0</v>
      </c>
      <c r="V32" s="90">
        <f t="shared" si="7"/>
        <v>0</v>
      </c>
      <c r="X32" s="65" t="str">
        <f>_Lookup!B6</f>
        <v>VS</v>
      </c>
      <c r="Y32" s="66">
        <f>IFERROR(INDEX(_Berekening!$B$24:$B$27,MATCH(X32,_Berekening!$A$24:$A$27,0)),0)</f>
        <v>0</v>
      </c>
      <c r="Z32" s="66">
        <f>IFERROR(INDEX(_Berekening!$C$24:$C$27,MATCH(X32,_Berekening!$A$24:$A$27,0)),0)</f>
        <v>0</v>
      </c>
      <c r="AA32" s="66">
        <f>IFERROR(INDEX(_Berekening!$D$24:$D$27,MATCH(X32,_Berekening!$A$24:$A$27,0)),0)</f>
        <v>0</v>
      </c>
      <c r="AB32" s="66">
        <f>IFERROR(INDEX(_Berekening!$E$24:$E$27,MATCH(X32,_Berekening!$A$24:$A$27,0)),0)</f>
        <v>0</v>
      </c>
      <c r="AC32" s="66">
        <f>IFERROR(INDEX(_Berekening!$F$24:$F$27,MATCH(X32,_Berekening!$A$24:$A$27,0)),0)</f>
        <v>0</v>
      </c>
      <c r="AD32" s="66">
        <f>IFERROR(INDEX(_Berekening!$G$24:$G$27,MATCH(X32,_Berekening!$A$24:$A$27,0)),0)</f>
        <v>0</v>
      </c>
      <c r="AE32" s="66">
        <f>IFERROR(INDEX(_Berekening!$H$24:$H$27,MATCH(X32,_Berekening!$A$24:$A$27,0)),0)</f>
        <v>0</v>
      </c>
      <c r="AF32" s="66">
        <f>IFERROR(INDEX(_Berekening!$I$24:$I$27,MATCH(X32,_Berekening!$A$24:$A$27,0)),0)</f>
        <v>0</v>
      </c>
      <c r="AH32" s="63">
        <v>91</v>
      </c>
      <c r="AI32" s="63" t="s">
        <v>746</v>
      </c>
      <c r="AJ32" s="73">
        <v>46208</v>
      </c>
      <c r="AK32" s="74">
        <v>0.91666666666666663</v>
      </c>
      <c r="AL32" s="63" t="s">
        <v>715</v>
      </c>
      <c r="AM32" s="63" t="s">
        <v>800</v>
      </c>
      <c r="AN32" s="63" t="s">
        <v>801</v>
      </c>
      <c r="AO32" s="63" t="str">
        <f>Inschrijfformulier!AU12</f>
        <v/>
      </c>
      <c r="AP32" s="63" t="str">
        <f>Inschrijfformulier!AU15</f>
        <v/>
      </c>
      <c r="AQ32" s="100"/>
      <c r="AR32" s="100"/>
      <c r="AS32" s="63" t="str">
        <f t="shared" si="22"/>
        <v/>
      </c>
      <c r="AT32" s="63">
        <f t="shared" si="23"/>
        <v>0</v>
      </c>
      <c r="AU32" s="88" t="str">
        <f t="shared" si="24"/>
        <v/>
      </c>
      <c r="AW32" s="103"/>
      <c r="AX32" s="103"/>
      <c r="AY32" s="63" t="str">
        <f t="shared" si="25"/>
        <v/>
      </c>
      <c r="AZ32" s="63">
        <f t="shared" si="26"/>
        <v>0</v>
      </c>
      <c r="BA32" s="88" t="str">
        <f t="shared" si="27"/>
        <v/>
      </c>
      <c r="BB32" s="88" t="str">
        <f t="shared" si="28"/>
        <v/>
      </c>
      <c r="BD32" s="89">
        <f t="shared" si="29"/>
        <v>0</v>
      </c>
      <c r="BE32" s="89">
        <f t="shared" si="30"/>
        <v>0</v>
      </c>
      <c r="BF32" s="89">
        <f t="shared" si="31"/>
        <v>0</v>
      </c>
      <c r="BG32" s="89">
        <f t="shared" si="32"/>
        <v>0</v>
      </c>
      <c r="BH32" s="89">
        <f t="shared" si="33"/>
        <v>0</v>
      </c>
      <c r="BI32" s="90">
        <f t="shared" si="34"/>
        <v>0</v>
      </c>
    </row>
    <row r="33" spans="1:61" ht="15.6" customHeight="1" x14ac:dyDescent="0.3">
      <c r="A33" s="63">
        <f t="shared" si="8"/>
        <v>25</v>
      </c>
      <c r="B33" s="63" t="s">
        <v>756</v>
      </c>
      <c r="C33" s="73">
        <v>46191</v>
      </c>
      <c r="D33" s="74">
        <v>0.75</v>
      </c>
      <c r="E33" s="63" t="s">
        <v>723</v>
      </c>
      <c r="F33" s="63" t="s">
        <v>95</v>
      </c>
      <c r="G33" s="64" t="s">
        <v>144</v>
      </c>
      <c r="H33" s="64" t="s">
        <v>707</v>
      </c>
      <c r="I33" s="105"/>
      <c r="J33" s="105"/>
      <c r="K33" s="63" t="str">
        <f t="shared" si="1"/>
        <v/>
      </c>
      <c r="L33" s="63">
        <f t="shared" si="2"/>
        <v>0</v>
      </c>
      <c r="N33" s="106"/>
      <c r="O33" s="106"/>
      <c r="P33" s="63" t="str">
        <f t="shared" si="0"/>
        <v/>
      </c>
      <c r="Q33" s="63">
        <f t="shared" si="3"/>
        <v>0</v>
      </c>
      <c r="S33" s="89">
        <f t="shared" si="4"/>
        <v>0</v>
      </c>
      <c r="T33" s="89">
        <f t="shared" si="5"/>
        <v>0</v>
      </c>
      <c r="U33" s="89">
        <f t="shared" si="6"/>
        <v>0</v>
      </c>
      <c r="V33" s="90">
        <f t="shared" si="7"/>
        <v>0</v>
      </c>
      <c r="X33" s="65" t="str">
        <f>_Lookup!C6</f>
        <v>Paraguay</v>
      </c>
      <c r="Y33" s="66">
        <f>IFERROR(INDEX(_Berekening!$B$24:$B$27,MATCH(X33,_Berekening!$A$24:$A$27,0)),0)</f>
        <v>0</v>
      </c>
      <c r="Z33" s="66">
        <f>IFERROR(INDEX(_Berekening!$C$24:$C$27,MATCH(X33,_Berekening!$A$24:$A$27,0)),0)</f>
        <v>0</v>
      </c>
      <c r="AA33" s="66">
        <f>IFERROR(INDEX(_Berekening!$D$24:$D$27,MATCH(X33,_Berekening!$A$24:$A$27,0)),0)</f>
        <v>0</v>
      </c>
      <c r="AB33" s="66">
        <f>IFERROR(INDEX(_Berekening!$E$24:$E$27,MATCH(X33,_Berekening!$A$24:$A$27,0)),0)</f>
        <v>0</v>
      </c>
      <c r="AC33" s="66">
        <f>IFERROR(INDEX(_Berekening!$F$24:$F$27,MATCH(X33,_Berekening!$A$24:$A$27,0)),0)</f>
        <v>0</v>
      </c>
      <c r="AD33" s="66">
        <f>IFERROR(INDEX(_Berekening!$G$24:$G$27,MATCH(X33,_Berekening!$A$24:$A$27,0)),0)</f>
        <v>0</v>
      </c>
      <c r="AE33" s="66">
        <f>IFERROR(INDEX(_Berekening!$H$24:$H$27,MATCH(X33,_Berekening!$A$24:$A$27,0)),0)</f>
        <v>0</v>
      </c>
      <c r="AF33" s="66">
        <f>IFERROR(INDEX(_Berekening!$I$24:$I$27,MATCH(X33,_Berekening!$A$24:$A$27,0)),0)</f>
        <v>0</v>
      </c>
      <c r="AH33" s="63">
        <v>92</v>
      </c>
      <c r="AI33" s="63" t="s">
        <v>747</v>
      </c>
      <c r="AJ33" s="73">
        <v>46209</v>
      </c>
      <c r="AK33" s="74">
        <v>8.3333333333333329E-2</v>
      </c>
      <c r="AL33" s="63" t="s">
        <v>142</v>
      </c>
      <c r="AM33" s="63" t="s">
        <v>802</v>
      </c>
      <c r="AN33" s="63" t="s">
        <v>803</v>
      </c>
      <c r="AO33" s="63" t="str">
        <f>Inschrijfformulier!AU17</f>
        <v/>
      </c>
      <c r="AP33" s="63" t="str">
        <f>Inschrijfformulier!AU18</f>
        <v/>
      </c>
      <c r="AQ33" s="100"/>
      <c r="AR33" s="100"/>
      <c r="AS33" s="63" t="str">
        <f t="shared" si="22"/>
        <v/>
      </c>
      <c r="AT33" s="63">
        <f t="shared" si="23"/>
        <v>0</v>
      </c>
      <c r="AU33" s="88" t="str">
        <f t="shared" si="24"/>
        <v/>
      </c>
      <c r="AW33" s="103"/>
      <c r="AX33" s="103"/>
      <c r="AY33" s="63" t="str">
        <f t="shared" si="25"/>
        <v/>
      </c>
      <c r="AZ33" s="63">
        <f t="shared" si="26"/>
        <v>0</v>
      </c>
      <c r="BA33" s="88" t="str">
        <f t="shared" si="27"/>
        <v/>
      </c>
      <c r="BB33" s="88" t="str">
        <f t="shared" si="28"/>
        <v/>
      </c>
      <c r="BD33" s="89">
        <f t="shared" si="29"/>
        <v>0</v>
      </c>
      <c r="BE33" s="89">
        <f t="shared" si="30"/>
        <v>0</v>
      </c>
      <c r="BF33" s="89">
        <f t="shared" si="31"/>
        <v>0</v>
      </c>
      <c r="BG33" s="89">
        <f t="shared" si="32"/>
        <v>0</v>
      </c>
      <c r="BH33" s="89">
        <f t="shared" si="33"/>
        <v>0</v>
      </c>
      <c r="BI33" s="90">
        <f t="shared" si="34"/>
        <v>0</v>
      </c>
    </row>
    <row r="34" spans="1:61" ht="15.6" customHeight="1" x14ac:dyDescent="0.3">
      <c r="A34" s="63">
        <f t="shared" si="8"/>
        <v>26</v>
      </c>
      <c r="B34" s="63" t="s">
        <v>756</v>
      </c>
      <c r="C34" s="73">
        <v>46191</v>
      </c>
      <c r="D34" s="74">
        <v>0.875</v>
      </c>
      <c r="E34" s="63" t="s">
        <v>711</v>
      </c>
      <c r="F34" s="63" t="s">
        <v>96</v>
      </c>
      <c r="G34" s="64" t="s">
        <v>81</v>
      </c>
      <c r="H34" s="64" t="s">
        <v>151</v>
      </c>
      <c r="I34" s="105"/>
      <c r="J34" s="105"/>
      <c r="K34" s="63" t="str">
        <f t="shared" si="1"/>
        <v/>
      </c>
      <c r="L34" s="63">
        <f t="shared" si="2"/>
        <v>0</v>
      </c>
      <c r="N34" s="106"/>
      <c r="O34" s="106"/>
      <c r="P34" s="63" t="str">
        <f t="shared" si="0"/>
        <v/>
      </c>
      <c r="Q34" s="63">
        <f t="shared" si="3"/>
        <v>0</v>
      </c>
      <c r="S34" s="89">
        <f t="shared" si="4"/>
        <v>0</v>
      </c>
      <c r="T34" s="89">
        <f t="shared" si="5"/>
        <v>0</v>
      </c>
      <c r="U34" s="89">
        <f t="shared" si="6"/>
        <v>0</v>
      </c>
      <c r="V34" s="90">
        <f t="shared" si="7"/>
        <v>0</v>
      </c>
      <c r="X34" s="67" t="str">
        <f>_Lookup!D6</f>
        <v>Australië</v>
      </c>
      <c r="Y34" s="68">
        <f>IFERROR(INDEX(_Berekening!$B$24:$B$27,MATCH(X34,_Berekening!$A$24:$A$27,0)),0)</f>
        <v>0</v>
      </c>
      <c r="Z34" s="68">
        <f>IFERROR(INDEX(_Berekening!$C$24:$C$27,MATCH(X34,_Berekening!$A$24:$A$27,0)),0)</f>
        <v>0</v>
      </c>
      <c r="AA34" s="68">
        <f>IFERROR(INDEX(_Berekening!$D$24:$D$27,MATCH(X34,_Berekening!$A$24:$A$27,0)),0)</f>
        <v>0</v>
      </c>
      <c r="AB34" s="68">
        <f>IFERROR(INDEX(_Berekening!$E$24:$E$27,MATCH(X34,_Berekening!$A$24:$A$27,0)),0)</f>
        <v>0</v>
      </c>
      <c r="AC34" s="68">
        <f>IFERROR(INDEX(_Berekening!$F$24:$F$27,MATCH(X34,_Berekening!$A$24:$A$27,0)),0)</f>
        <v>0</v>
      </c>
      <c r="AD34" s="68">
        <f>IFERROR(INDEX(_Berekening!$G$24:$G$27,MATCH(X34,_Berekening!$A$24:$A$27,0)),0)</f>
        <v>0</v>
      </c>
      <c r="AE34" s="68">
        <f>IFERROR(INDEX(_Berekening!$H$24:$H$27,MATCH(X34,_Berekening!$A$24:$A$27,0)),0)</f>
        <v>0</v>
      </c>
      <c r="AF34" s="68">
        <f>IFERROR(INDEX(_Berekening!$I$24:$I$27,MATCH(X34,_Berekening!$A$24:$A$27,0)),0)</f>
        <v>0</v>
      </c>
      <c r="AH34" s="63">
        <v>93</v>
      </c>
      <c r="AI34" s="63" t="s">
        <v>747</v>
      </c>
      <c r="AJ34" s="73">
        <v>46209</v>
      </c>
      <c r="AK34" s="74">
        <v>0.875</v>
      </c>
      <c r="AL34" s="63" t="s">
        <v>719</v>
      </c>
      <c r="AM34" s="63" t="s">
        <v>804</v>
      </c>
      <c r="AN34" s="63" t="s">
        <v>805</v>
      </c>
      <c r="AO34" s="63" t="str">
        <f>Inschrijfformulier!AU22</f>
        <v/>
      </c>
      <c r="AP34" s="63" t="str">
        <f>Inschrijfformulier!AU21</f>
        <v/>
      </c>
      <c r="AQ34" s="100"/>
      <c r="AR34" s="100"/>
      <c r="AS34" s="63" t="str">
        <f t="shared" si="22"/>
        <v/>
      </c>
      <c r="AT34" s="63">
        <f t="shared" si="23"/>
        <v>0</v>
      </c>
      <c r="AU34" s="88" t="str">
        <f t="shared" si="24"/>
        <v/>
      </c>
      <c r="AW34" s="103"/>
      <c r="AX34" s="103"/>
      <c r="AY34" s="63" t="str">
        <f t="shared" si="25"/>
        <v/>
      </c>
      <c r="AZ34" s="63">
        <f t="shared" si="26"/>
        <v>0</v>
      </c>
      <c r="BA34" s="88" t="str">
        <f t="shared" si="27"/>
        <v/>
      </c>
      <c r="BB34" s="88" t="str">
        <f t="shared" si="28"/>
        <v/>
      </c>
      <c r="BD34" s="89">
        <f t="shared" si="29"/>
        <v>0</v>
      </c>
      <c r="BE34" s="89">
        <f t="shared" si="30"/>
        <v>0</v>
      </c>
      <c r="BF34" s="89">
        <f t="shared" si="31"/>
        <v>0</v>
      </c>
      <c r="BG34" s="89">
        <f t="shared" si="32"/>
        <v>0</v>
      </c>
      <c r="BH34" s="89">
        <f t="shared" si="33"/>
        <v>0</v>
      </c>
      <c r="BI34" s="90">
        <f t="shared" si="34"/>
        <v>0</v>
      </c>
    </row>
    <row r="35" spans="1:61" ht="15.6" customHeight="1" x14ac:dyDescent="0.3">
      <c r="A35" s="63">
        <f t="shared" si="8"/>
        <v>27</v>
      </c>
      <c r="B35" s="63" t="s">
        <v>759</v>
      </c>
      <c r="C35" s="73">
        <v>46192</v>
      </c>
      <c r="D35" s="74">
        <v>0</v>
      </c>
      <c r="E35" s="63" t="s">
        <v>717</v>
      </c>
      <c r="F35" s="63" t="s">
        <v>96</v>
      </c>
      <c r="G35" s="64" t="s">
        <v>107</v>
      </c>
      <c r="H35" s="64" t="s">
        <v>103</v>
      </c>
      <c r="I35" s="105"/>
      <c r="J35" s="105"/>
      <c r="K35" s="63" t="str">
        <f t="shared" si="1"/>
        <v/>
      </c>
      <c r="L35" s="63">
        <f t="shared" si="2"/>
        <v>0</v>
      </c>
      <c r="N35" s="106"/>
      <c r="O35" s="106"/>
      <c r="P35" s="63" t="str">
        <f t="shared" si="0"/>
        <v/>
      </c>
      <c r="Q35" s="63">
        <f t="shared" si="3"/>
        <v>0</v>
      </c>
      <c r="S35" s="89">
        <f t="shared" si="4"/>
        <v>0</v>
      </c>
      <c r="T35" s="89">
        <f t="shared" si="5"/>
        <v>0</v>
      </c>
      <c r="U35" s="89">
        <f t="shared" si="6"/>
        <v>0</v>
      </c>
      <c r="V35" s="90">
        <f t="shared" si="7"/>
        <v>0</v>
      </c>
      <c r="X35" s="64" t="str">
        <f>_Lookup!I6</f>
        <v>Turkije</v>
      </c>
      <c r="Y35" s="63">
        <f>IFERROR(INDEX(_Berekening!$B$24:$B$27,MATCH(X35,_Berekening!$A$24:$A$27,0)),0)</f>
        <v>0</v>
      </c>
      <c r="Z35" s="63">
        <f>IFERROR(INDEX(_Berekening!$C$24:$C$27,MATCH(X35,_Berekening!$A$24:$A$27,0)),0)</f>
        <v>0</v>
      </c>
      <c r="AA35" s="63">
        <f>IFERROR(INDEX(_Berekening!$D$24:$D$27,MATCH(X35,_Berekening!$A$24:$A$27,0)),0)</f>
        <v>0</v>
      </c>
      <c r="AB35" s="63">
        <f>IFERROR(INDEX(_Berekening!$E$24:$E$27,MATCH(X35,_Berekening!$A$24:$A$27,0)),0)</f>
        <v>0</v>
      </c>
      <c r="AC35" s="63">
        <f>IFERROR(INDEX(_Berekening!$F$24:$F$27,MATCH(X35,_Berekening!$A$24:$A$27,0)),0)</f>
        <v>0</v>
      </c>
      <c r="AD35" s="63">
        <f>IFERROR(INDEX(_Berekening!$G$24:$G$27,MATCH(X35,_Berekening!$A$24:$A$27,0)),0)</f>
        <v>0</v>
      </c>
      <c r="AE35" s="63">
        <f>IFERROR(INDEX(_Berekening!$H$24:$H$27,MATCH(X35,_Berekening!$A$24:$A$27,0)),0)</f>
        <v>0</v>
      </c>
      <c r="AF35" s="63">
        <f>IFERROR(INDEX(_Berekening!$I$24:$I$27,MATCH(X35,_Berekening!$A$24:$A$27,0)),0)</f>
        <v>0</v>
      </c>
      <c r="AH35" s="63">
        <v>94</v>
      </c>
      <c r="AI35" s="63" t="s">
        <v>748</v>
      </c>
      <c r="AJ35" s="73">
        <v>46210</v>
      </c>
      <c r="AK35" s="74">
        <v>8.3333333333333329E-2</v>
      </c>
      <c r="AL35" s="63" t="s">
        <v>725</v>
      </c>
      <c r="AM35" s="63" t="s">
        <v>806</v>
      </c>
      <c r="AN35" s="63" t="s">
        <v>807</v>
      </c>
      <c r="AO35" s="63" t="str">
        <f>Inschrijfformulier!AU20</f>
        <v/>
      </c>
      <c r="AP35" s="63" t="str">
        <f>Inschrijfformulier!AU19</f>
        <v/>
      </c>
      <c r="AQ35" s="100"/>
      <c r="AR35" s="100"/>
      <c r="AS35" s="63" t="str">
        <f t="shared" si="22"/>
        <v/>
      </c>
      <c r="AT35" s="63">
        <f t="shared" si="23"/>
        <v>0</v>
      </c>
      <c r="AU35" s="88" t="str">
        <f t="shared" si="24"/>
        <v/>
      </c>
      <c r="AW35" s="103"/>
      <c r="AX35" s="103"/>
      <c r="AY35" s="63" t="str">
        <f t="shared" si="25"/>
        <v/>
      </c>
      <c r="AZ35" s="63">
        <f t="shared" si="26"/>
        <v>0</v>
      </c>
      <c r="BA35" s="88" t="str">
        <f t="shared" si="27"/>
        <v/>
      </c>
      <c r="BB35" s="88" t="str">
        <f t="shared" si="28"/>
        <v/>
      </c>
      <c r="BD35" s="89">
        <f t="shared" si="29"/>
        <v>0</v>
      </c>
      <c r="BE35" s="89">
        <f t="shared" si="30"/>
        <v>0</v>
      </c>
      <c r="BF35" s="89">
        <f t="shared" si="31"/>
        <v>0</v>
      </c>
      <c r="BG35" s="89">
        <f t="shared" si="32"/>
        <v>0</v>
      </c>
      <c r="BH35" s="89">
        <f t="shared" si="33"/>
        <v>0</v>
      </c>
      <c r="BI35" s="90">
        <f t="shared" si="34"/>
        <v>0</v>
      </c>
    </row>
    <row r="36" spans="1:61" ht="15.6" customHeight="1" x14ac:dyDescent="0.3">
      <c r="A36" s="63">
        <f t="shared" si="8"/>
        <v>28</v>
      </c>
      <c r="B36" s="63" t="s">
        <v>759</v>
      </c>
      <c r="C36" s="73">
        <v>46192</v>
      </c>
      <c r="D36" s="74">
        <v>0.125</v>
      </c>
      <c r="E36" s="63" t="s">
        <v>143</v>
      </c>
      <c r="F36" s="63" t="s">
        <v>95</v>
      </c>
      <c r="G36" s="64" t="s">
        <v>75</v>
      </c>
      <c r="H36" s="64" t="s">
        <v>88</v>
      </c>
      <c r="I36" s="105"/>
      <c r="J36" s="105"/>
      <c r="K36" s="63" t="str">
        <f t="shared" si="1"/>
        <v/>
      </c>
      <c r="L36" s="63">
        <f t="shared" si="2"/>
        <v>0</v>
      </c>
      <c r="N36" s="106"/>
      <c r="O36" s="106"/>
      <c r="P36" s="63" t="str">
        <f t="shared" si="0"/>
        <v/>
      </c>
      <c r="Q36" s="63">
        <f t="shared" si="3"/>
        <v>0</v>
      </c>
      <c r="S36" s="89">
        <f t="shared" si="4"/>
        <v>0</v>
      </c>
      <c r="T36" s="89">
        <f t="shared" si="5"/>
        <v>0</v>
      </c>
      <c r="U36" s="89">
        <f t="shared" si="6"/>
        <v>0</v>
      </c>
      <c r="V36" s="90">
        <f t="shared" si="7"/>
        <v>0</v>
      </c>
      <c r="AH36" s="63">
        <v>95</v>
      </c>
      <c r="AI36" s="63" t="s">
        <v>748</v>
      </c>
      <c r="AJ36" s="73">
        <v>46210</v>
      </c>
      <c r="AK36" s="74">
        <v>0.75</v>
      </c>
      <c r="AL36" s="63" t="s">
        <v>723</v>
      </c>
      <c r="AM36" s="63" t="s">
        <v>808</v>
      </c>
      <c r="AN36" s="63" t="s">
        <v>809</v>
      </c>
      <c r="AO36" s="63" t="str">
        <f>Inschrijfformulier!AU25</f>
        <v/>
      </c>
      <c r="AP36" s="63" t="str">
        <f>Inschrijfformulier!AU24</f>
        <v/>
      </c>
      <c r="AQ36" s="100"/>
      <c r="AR36" s="100"/>
      <c r="AS36" s="63" t="str">
        <f t="shared" si="22"/>
        <v/>
      </c>
      <c r="AT36" s="63">
        <f t="shared" si="23"/>
        <v>0</v>
      </c>
      <c r="AU36" s="88" t="str">
        <f t="shared" si="24"/>
        <v/>
      </c>
      <c r="AW36" s="103"/>
      <c r="AX36" s="103"/>
      <c r="AY36" s="63" t="str">
        <f t="shared" si="25"/>
        <v/>
      </c>
      <c r="AZ36" s="63">
        <f t="shared" si="26"/>
        <v>0</v>
      </c>
      <c r="BA36" s="88" t="str">
        <f t="shared" si="27"/>
        <v/>
      </c>
      <c r="BB36" s="88" t="str">
        <f t="shared" si="28"/>
        <v/>
      </c>
      <c r="BD36" s="89">
        <f t="shared" si="29"/>
        <v>0</v>
      </c>
      <c r="BE36" s="89">
        <f t="shared" si="30"/>
        <v>0</v>
      </c>
      <c r="BF36" s="89">
        <f t="shared" si="31"/>
        <v>0</v>
      </c>
      <c r="BG36" s="89">
        <f t="shared" si="32"/>
        <v>0</v>
      </c>
      <c r="BH36" s="89">
        <f t="shared" si="33"/>
        <v>0</v>
      </c>
      <c r="BI36" s="90">
        <f t="shared" si="34"/>
        <v>0</v>
      </c>
    </row>
    <row r="37" spans="1:61" ht="15.6" customHeight="1" x14ac:dyDescent="0.3">
      <c r="A37" s="63">
        <f t="shared" si="8"/>
        <v>29</v>
      </c>
      <c r="B37" s="63" t="s">
        <v>759</v>
      </c>
      <c r="C37" s="73">
        <v>46192</v>
      </c>
      <c r="D37" s="74">
        <v>0.875</v>
      </c>
      <c r="E37" s="63" t="s">
        <v>725</v>
      </c>
      <c r="F37" s="63" t="s">
        <v>98</v>
      </c>
      <c r="G37" s="64" t="s">
        <v>86</v>
      </c>
      <c r="H37" s="64" t="s">
        <v>76</v>
      </c>
      <c r="I37" s="105"/>
      <c r="J37" s="105"/>
      <c r="K37" s="63" t="str">
        <f t="shared" si="1"/>
        <v/>
      </c>
      <c r="L37" s="63">
        <f t="shared" si="2"/>
        <v>0</v>
      </c>
      <c r="N37" s="106"/>
      <c r="O37" s="106"/>
      <c r="P37" s="63" t="str">
        <f t="shared" si="0"/>
        <v/>
      </c>
      <c r="Q37" s="63">
        <f t="shared" si="3"/>
        <v>0</v>
      </c>
      <c r="S37" s="89">
        <f t="shared" si="4"/>
        <v>0</v>
      </c>
      <c r="T37" s="89">
        <f t="shared" si="5"/>
        <v>0</v>
      </c>
      <c r="U37" s="89">
        <f t="shared" si="6"/>
        <v>0</v>
      </c>
      <c r="V37" s="90">
        <f t="shared" si="7"/>
        <v>0</v>
      </c>
      <c r="X37" s="152" t="s">
        <v>173</v>
      </c>
      <c r="Y37" s="153"/>
      <c r="Z37" s="153"/>
      <c r="AA37" s="153"/>
      <c r="AB37" s="153"/>
      <c r="AC37" s="153"/>
      <c r="AD37" s="153"/>
      <c r="AE37" s="153"/>
      <c r="AF37" s="153"/>
      <c r="AH37" s="63">
        <v>96</v>
      </c>
      <c r="AI37" s="63" t="s">
        <v>748</v>
      </c>
      <c r="AJ37" s="73">
        <v>46210</v>
      </c>
      <c r="AK37" s="74">
        <v>0.91666666666666663</v>
      </c>
      <c r="AL37" s="63" t="s">
        <v>717</v>
      </c>
      <c r="AM37" s="63" t="s">
        <v>810</v>
      </c>
      <c r="AN37" s="63" t="s">
        <v>811</v>
      </c>
      <c r="AO37" s="63" t="str">
        <f>Inschrijfformulier!AU23</f>
        <v/>
      </c>
      <c r="AP37" s="63" t="str">
        <f>Inschrijfformulier!AU26</f>
        <v/>
      </c>
      <c r="AQ37" s="100"/>
      <c r="AR37" s="100"/>
      <c r="AS37" s="63" t="str">
        <f t="shared" si="22"/>
        <v/>
      </c>
      <c r="AT37" s="63">
        <f t="shared" si="23"/>
        <v>0</v>
      </c>
      <c r="AU37" s="88" t="str">
        <f t="shared" si="24"/>
        <v/>
      </c>
      <c r="AW37" s="103"/>
      <c r="AX37" s="103"/>
      <c r="AY37" s="63" t="str">
        <f t="shared" si="25"/>
        <v/>
      </c>
      <c r="AZ37" s="63">
        <f t="shared" si="26"/>
        <v>0</v>
      </c>
      <c r="BA37" s="88" t="str">
        <f t="shared" si="27"/>
        <v/>
      </c>
      <c r="BB37" s="88" t="str">
        <f t="shared" si="28"/>
        <v/>
      </c>
      <c r="BD37" s="89">
        <f t="shared" si="29"/>
        <v>0</v>
      </c>
      <c r="BE37" s="89">
        <f t="shared" si="30"/>
        <v>0</v>
      </c>
      <c r="BF37" s="89">
        <f t="shared" si="31"/>
        <v>0</v>
      </c>
      <c r="BG37" s="89">
        <f t="shared" si="32"/>
        <v>0</v>
      </c>
      <c r="BH37" s="89">
        <f t="shared" si="33"/>
        <v>0</v>
      </c>
      <c r="BI37" s="90">
        <f t="shared" si="34"/>
        <v>0</v>
      </c>
    </row>
    <row r="38" spans="1:61" ht="15.6" customHeight="1" x14ac:dyDescent="0.3">
      <c r="A38" s="63">
        <f t="shared" si="8"/>
        <v>30</v>
      </c>
      <c r="B38" s="63" t="s">
        <v>760</v>
      </c>
      <c r="C38" s="73">
        <v>46193</v>
      </c>
      <c r="D38" s="74">
        <v>0</v>
      </c>
      <c r="E38" s="63" t="s">
        <v>716</v>
      </c>
      <c r="F38" s="63" t="s">
        <v>97</v>
      </c>
      <c r="G38" s="64" t="s">
        <v>714</v>
      </c>
      <c r="H38" s="64" t="s">
        <v>108</v>
      </c>
      <c r="I38" s="105"/>
      <c r="J38" s="105"/>
      <c r="K38" s="63" t="str">
        <f t="shared" si="1"/>
        <v/>
      </c>
      <c r="L38" s="63">
        <f t="shared" si="2"/>
        <v>0</v>
      </c>
      <c r="N38" s="106"/>
      <c r="O38" s="106"/>
      <c r="P38" s="63" t="str">
        <f t="shared" si="0"/>
        <v/>
      </c>
      <c r="Q38" s="63">
        <f t="shared" si="3"/>
        <v>0</v>
      </c>
      <c r="S38" s="89">
        <f t="shared" si="4"/>
        <v>0</v>
      </c>
      <c r="T38" s="89">
        <f t="shared" si="5"/>
        <v>0</v>
      </c>
      <c r="U38" s="89">
        <f t="shared" si="6"/>
        <v>0</v>
      </c>
      <c r="V38" s="90">
        <f t="shared" si="7"/>
        <v>0</v>
      </c>
      <c r="X38" s="77" t="s">
        <v>165</v>
      </c>
      <c r="Y38" s="61" t="s">
        <v>166</v>
      </c>
      <c r="Z38" s="61" t="s">
        <v>68</v>
      </c>
      <c r="AA38" s="61" t="s">
        <v>69</v>
      </c>
      <c r="AB38" s="61" t="s">
        <v>70</v>
      </c>
      <c r="AC38" s="61" t="s">
        <v>167</v>
      </c>
      <c r="AD38" s="61" t="s">
        <v>168</v>
      </c>
      <c r="AE38" s="61" t="s">
        <v>72</v>
      </c>
      <c r="AF38" s="61" t="s">
        <v>169</v>
      </c>
      <c r="AL38" s="76"/>
      <c r="AO38" s="76"/>
      <c r="AP38" s="76"/>
    </row>
    <row r="39" spans="1:61" ht="15.6" customHeight="1" x14ac:dyDescent="0.3">
      <c r="A39" s="63">
        <f t="shared" si="8"/>
        <v>31</v>
      </c>
      <c r="B39" s="63" t="s">
        <v>760</v>
      </c>
      <c r="C39" s="73">
        <v>46193</v>
      </c>
      <c r="D39" s="74">
        <v>0.10416666666666667</v>
      </c>
      <c r="E39" s="63" t="s">
        <v>720</v>
      </c>
      <c r="F39" s="63" t="s">
        <v>97</v>
      </c>
      <c r="G39" s="64" t="s">
        <v>73</v>
      </c>
      <c r="H39" s="64" t="s">
        <v>713</v>
      </c>
      <c r="I39" s="105"/>
      <c r="J39" s="105"/>
      <c r="K39" s="63" t="str">
        <f t="shared" si="1"/>
        <v/>
      </c>
      <c r="L39" s="63">
        <f t="shared" si="2"/>
        <v>0</v>
      </c>
      <c r="N39" s="106"/>
      <c r="O39" s="106"/>
      <c r="P39" s="63" t="str">
        <f t="shared" si="0"/>
        <v/>
      </c>
      <c r="Q39" s="63">
        <f t="shared" si="3"/>
        <v>0</v>
      </c>
      <c r="S39" s="89">
        <f t="shared" si="4"/>
        <v>0</v>
      </c>
      <c r="T39" s="89">
        <f t="shared" si="5"/>
        <v>0</v>
      </c>
      <c r="U39" s="89">
        <f t="shared" si="6"/>
        <v>0</v>
      </c>
      <c r="V39" s="90">
        <f t="shared" si="7"/>
        <v>0</v>
      </c>
      <c r="X39" s="65" t="str">
        <f>_Lookup!B7</f>
        <v>Duitsland</v>
      </c>
      <c r="Y39" s="66">
        <f>IFERROR(INDEX(_Berekening!$B$31:$B$34,MATCH(X39,_Berekening!$A$31:$A$34,0)),0)</f>
        <v>0</v>
      </c>
      <c r="Z39" s="66">
        <f>IFERROR(INDEX(_Berekening!$C$31:$C$34,MATCH(X39,_Berekening!$A$31:$A$34,0)),0)</f>
        <v>0</v>
      </c>
      <c r="AA39" s="66">
        <f>IFERROR(INDEX(_Berekening!$D$31:$D$34,MATCH(X39,_Berekening!$A$31:$A$34,0)),0)</f>
        <v>0</v>
      </c>
      <c r="AB39" s="66">
        <f>IFERROR(INDEX(_Berekening!$E$31:$E$34,MATCH(X39,_Berekening!$A$31:$A$34,0)),0)</f>
        <v>0</v>
      </c>
      <c r="AC39" s="66">
        <f>IFERROR(INDEX(_Berekening!$F$31:$F$34,MATCH(X39,_Berekening!$A$31:$A$34,0)),0)</f>
        <v>0</v>
      </c>
      <c r="AD39" s="66">
        <f>IFERROR(INDEX(_Berekening!$G$31:$G$34,MATCH(X39,_Berekening!$A$31:$A$34,0)),0)</f>
        <v>0</v>
      </c>
      <c r="AE39" s="66">
        <f>IFERROR(INDEX(_Berekening!$H$31:$H$34,MATCH(X39,_Berekening!$A$31:$A$34,0)),0)</f>
        <v>0</v>
      </c>
      <c r="AF39" s="66">
        <f>IFERROR(INDEX(_Berekening!$I$31:$I$34,MATCH(X39,_Berekening!$A$31:$A$34,0)),0)</f>
        <v>0</v>
      </c>
      <c r="AH39" s="79" t="s">
        <v>187</v>
      </c>
      <c r="AI39" s="79"/>
      <c r="AJ39" s="79"/>
      <c r="AK39" s="79"/>
      <c r="AL39" s="79"/>
      <c r="AM39" s="79"/>
      <c r="AN39" s="79"/>
      <c r="AO39" s="80"/>
      <c r="AP39" s="80"/>
      <c r="AQ39" s="80"/>
      <c r="AR39" s="80"/>
      <c r="AS39" s="80"/>
      <c r="AT39" s="80"/>
      <c r="AU39" s="80"/>
      <c r="AW39" s="80"/>
      <c r="AX39" s="80"/>
      <c r="AY39" s="80"/>
      <c r="AZ39" s="80"/>
      <c r="BA39" s="80"/>
      <c r="BB39" s="80"/>
      <c r="BD39" s="80"/>
      <c r="BE39" s="80"/>
      <c r="BF39" s="80"/>
      <c r="BG39" s="80"/>
      <c r="BH39" s="80"/>
      <c r="BI39" s="80"/>
    </row>
    <row r="40" spans="1:61" ht="15.6" customHeight="1" x14ac:dyDescent="0.3">
      <c r="A40" s="63">
        <f t="shared" si="8"/>
        <v>32</v>
      </c>
      <c r="B40" s="63" t="s">
        <v>760</v>
      </c>
      <c r="C40" s="73">
        <v>46193</v>
      </c>
      <c r="D40" s="74">
        <v>0.20833333333333334</v>
      </c>
      <c r="E40" s="63" t="s">
        <v>712</v>
      </c>
      <c r="F40" s="63" t="s">
        <v>98</v>
      </c>
      <c r="G40" s="64" t="s">
        <v>153</v>
      </c>
      <c r="H40" s="64" t="s">
        <v>152</v>
      </c>
      <c r="I40" s="105"/>
      <c r="J40" s="105"/>
      <c r="K40" s="63" t="str">
        <f t="shared" si="1"/>
        <v/>
      </c>
      <c r="L40" s="63">
        <f t="shared" si="2"/>
        <v>0</v>
      </c>
      <c r="N40" s="106"/>
      <c r="O40" s="106"/>
      <c r="P40" s="63" t="str">
        <f t="shared" si="0"/>
        <v/>
      </c>
      <c r="Q40" s="63">
        <f t="shared" si="3"/>
        <v>0</v>
      </c>
      <c r="S40" s="89">
        <f t="shared" si="4"/>
        <v>0</v>
      </c>
      <c r="T40" s="89">
        <f t="shared" si="5"/>
        <v>0</v>
      </c>
      <c r="U40" s="89">
        <f t="shared" si="6"/>
        <v>0</v>
      </c>
      <c r="V40" s="90">
        <f t="shared" si="7"/>
        <v>0</v>
      </c>
      <c r="X40" s="65" t="str">
        <f>_Lookup!C7</f>
        <v>Curaçao</v>
      </c>
      <c r="Y40" s="66">
        <f>IFERROR(INDEX(_Berekening!$B$31:$B$34,MATCH(X40,_Berekening!$A$31:$A$34,0)),0)</f>
        <v>0</v>
      </c>
      <c r="Z40" s="66">
        <f>IFERROR(INDEX(_Berekening!$C$31:$C$34,MATCH(X40,_Berekening!$A$31:$A$34,0)),0)</f>
        <v>0</v>
      </c>
      <c r="AA40" s="66">
        <f>IFERROR(INDEX(_Berekening!$D$31:$D$34,MATCH(X40,_Berekening!$A$31:$A$34,0)),0)</f>
        <v>0</v>
      </c>
      <c r="AB40" s="66">
        <f>IFERROR(INDEX(_Berekening!$E$31:$E$34,MATCH(X40,_Berekening!$A$31:$A$34,0)),0)</f>
        <v>0</v>
      </c>
      <c r="AC40" s="66">
        <f>IFERROR(INDEX(_Berekening!$F$31:$F$34,MATCH(X40,_Berekening!$A$31:$A$34,0)),0)</f>
        <v>0</v>
      </c>
      <c r="AD40" s="66">
        <f>IFERROR(INDEX(_Berekening!$G$31:$G$34,MATCH(X40,_Berekening!$A$31:$A$34,0)),0)</f>
        <v>0</v>
      </c>
      <c r="AE40" s="66">
        <f>IFERROR(INDEX(_Berekening!$H$31:$H$34,MATCH(X40,_Berekening!$A$31:$A$34,0)),0)</f>
        <v>0</v>
      </c>
      <c r="AF40" s="66">
        <f>IFERROR(INDEX(_Berekening!$I$31:$I$34,MATCH(X40,_Berekening!$A$31:$A$34,0)),0)</f>
        <v>0</v>
      </c>
      <c r="AH40" s="61" t="s">
        <v>123</v>
      </c>
      <c r="AI40" s="61" t="s">
        <v>778</v>
      </c>
      <c r="AJ40" s="61" t="s">
        <v>145</v>
      </c>
      <c r="AK40" s="61" t="s">
        <v>708</v>
      </c>
      <c r="AL40" s="61" t="s">
        <v>709</v>
      </c>
      <c r="AM40" s="61" t="s">
        <v>740</v>
      </c>
      <c r="AN40" s="61" t="s">
        <v>739</v>
      </c>
      <c r="AO40" s="61" t="s">
        <v>147</v>
      </c>
      <c r="AP40" s="61" t="s">
        <v>149</v>
      </c>
      <c r="AQ40" s="61" t="s">
        <v>71</v>
      </c>
      <c r="AR40" s="61" t="s">
        <v>148</v>
      </c>
      <c r="AS40" s="61" t="s">
        <v>150</v>
      </c>
      <c r="AT40" s="61" t="s">
        <v>847</v>
      </c>
      <c r="AU40" s="61" t="s">
        <v>185</v>
      </c>
      <c r="AW40" s="61" t="s">
        <v>71</v>
      </c>
      <c r="AX40" s="61" t="s">
        <v>148</v>
      </c>
      <c r="AY40" s="61" t="s">
        <v>150</v>
      </c>
      <c r="AZ40" s="61" t="s">
        <v>846</v>
      </c>
      <c r="BA40" s="61" t="s">
        <v>842</v>
      </c>
      <c r="BB40" s="61" t="s">
        <v>185</v>
      </c>
      <c r="BD40" s="61" t="s">
        <v>816</v>
      </c>
      <c r="BE40" s="61" t="s">
        <v>817</v>
      </c>
      <c r="BF40" s="61" t="s">
        <v>818</v>
      </c>
      <c r="BG40" s="61" t="s">
        <v>819</v>
      </c>
      <c r="BH40" s="61" t="s">
        <v>820</v>
      </c>
      <c r="BI40" s="61" t="s">
        <v>822</v>
      </c>
    </row>
    <row r="41" spans="1:61" ht="15.6" customHeight="1" x14ac:dyDescent="0.3">
      <c r="A41" s="63">
        <f t="shared" si="8"/>
        <v>33</v>
      </c>
      <c r="B41" s="63" t="s">
        <v>760</v>
      </c>
      <c r="C41" s="73">
        <v>46193</v>
      </c>
      <c r="D41" s="74">
        <v>0.79166666666666663</v>
      </c>
      <c r="E41" s="63" t="s">
        <v>718</v>
      </c>
      <c r="F41" s="63" t="s">
        <v>100</v>
      </c>
      <c r="G41" s="75" t="s">
        <v>53</v>
      </c>
      <c r="H41" s="64" t="s">
        <v>155</v>
      </c>
      <c r="I41" s="105"/>
      <c r="J41" s="105"/>
      <c r="K41" s="63" t="str">
        <f t="shared" si="1"/>
        <v/>
      </c>
      <c r="L41" s="63">
        <f t="shared" si="2"/>
        <v>0</v>
      </c>
      <c r="N41" s="106"/>
      <c r="O41" s="106"/>
      <c r="P41" s="63" t="str">
        <f t="shared" si="0"/>
        <v/>
      </c>
      <c r="Q41" s="63">
        <f t="shared" si="3"/>
        <v>0</v>
      </c>
      <c r="S41" s="89">
        <f t="shared" si="4"/>
        <v>0</v>
      </c>
      <c r="T41" s="89">
        <f t="shared" si="5"/>
        <v>0</v>
      </c>
      <c r="U41" s="89">
        <f t="shared" si="6"/>
        <v>0</v>
      </c>
      <c r="V41" s="90">
        <f t="shared" si="7"/>
        <v>0</v>
      </c>
      <c r="X41" s="67" t="str">
        <f>_Lookup!D7</f>
        <v>Ivoorkust</v>
      </c>
      <c r="Y41" s="68">
        <f>IFERROR(INDEX(_Berekening!$B$31:$B$34,MATCH(X41,_Berekening!$A$31:$A$34,0)),0)</f>
        <v>0</v>
      </c>
      <c r="Z41" s="68">
        <f>IFERROR(INDEX(_Berekening!$C$31:$C$34,MATCH(X41,_Berekening!$A$31:$A$34,0)),0)</f>
        <v>0</v>
      </c>
      <c r="AA41" s="68">
        <f>IFERROR(INDEX(_Berekening!$D$31:$D$34,MATCH(X41,_Berekening!$A$31:$A$34,0)),0)</f>
        <v>0</v>
      </c>
      <c r="AB41" s="68">
        <f>IFERROR(INDEX(_Berekening!$E$31:$E$34,MATCH(X41,_Berekening!$A$31:$A$34,0)),0)</f>
        <v>0</v>
      </c>
      <c r="AC41" s="68">
        <f>IFERROR(INDEX(_Berekening!$F$31:$F$34,MATCH(X41,_Berekening!$A$31:$A$34,0)),0)</f>
        <v>0</v>
      </c>
      <c r="AD41" s="68">
        <f>IFERROR(INDEX(_Berekening!$G$31:$G$34,MATCH(X41,_Berekening!$A$31:$A$34,0)),0)</f>
        <v>0</v>
      </c>
      <c r="AE41" s="68">
        <f>IFERROR(INDEX(_Berekening!$H$31:$H$34,MATCH(X41,_Berekening!$A$31:$A$34,0)),0)</f>
        <v>0</v>
      </c>
      <c r="AF41" s="68">
        <f>IFERROR(INDEX(_Berekening!$I$31:$I$34,MATCH(X41,_Berekening!$A$31:$A$34,0)),0)</f>
        <v>0</v>
      </c>
      <c r="AH41" s="63">
        <v>97</v>
      </c>
      <c r="AI41" s="63" t="s">
        <v>756</v>
      </c>
      <c r="AJ41" s="73">
        <v>46212</v>
      </c>
      <c r="AK41" s="74">
        <v>0.91666666666666663</v>
      </c>
      <c r="AL41" s="63" t="s">
        <v>716</v>
      </c>
      <c r="AM41" s="63" t="s">
        <v>788</v>
      </c>
      <c r="AN41" s="63" t="s">
        <v>792</v>
      </c>
      <c r="AO41" s="63" t="str">
        <f>Inschrijfformulier!AU31</f>
        <v/>
      </c>
      <c r="AP41" s="63" t="str">
        <f>Inschrijfformulier!AU30</f>
        <v/>
      </c>
      <c r="AQ41" s="100"/>
      <c r="AR41" s="100"/>
      <c r="AS41" s="63" t="str">
        <f>IF(AND(AQ41&lt;&gt;"",AR41&lt;&gt;""),IF(AQ41&gt;AR41,"T",IF(AQ41&lt;AR41,"U","G")),"")</f>
        <v/>
      </c>
      <c r="AT41" s="63">
        <f t="shared" ref="AT41:AT44" si="35">IF(AQ41&lt;&gt;"",IF(AR41&lt;&gt;"",1,0),0)</f>
        <v>0</v>
      </c>
      <c r="AU41" s="88" t="str">
        <f>IF(AND(AQ41&lt;&gt;"",AR41&lt;&gt;""),IF(AQ41&gt;AR41,AO41,IF(AR41&gt;AQ41,AP41,"VUL IN")),"")</f>
        <v/>
      </c>
      <c r="AW41" s="103"/>
      <c r="AX41" s="103"/>
      <c r="AY41" s="63" t="str">
        <f>IF(AND(AW41&lt;&gt;"",AX41&lt;&gt;""),IF(AW41&gt;AX41,"T",IF(AW41&lt;AX41,"U","G")),"")</f>
        <v/>
      </c>
      <c r="AZ41" s="63">
        <f t="shared" ref="AZ41:AZ44" si="36">IF(AW41="",0,1)</f>
        <v>0</v>
      </c>
      <c r="BA41" s="88" t="str">
        <f t="shared" ref="BA41:BA44" si="37">IF(AO41=BB41,AP41,AO41)</f>
        <v/>
      </c>
      <c r="BB41" s="88" t="str">
        <f t="shared" ref="BB41:BB44" si="38">AU41</f>
        <v/>
      </c>
      <c r="BD41" s="89">
        <f>IF(AS41=AY41,5,0)*AZ41</f>
        <v>0</v>
      </c>
      <c r="BE41" s="89">
        <f>IF(AQ41=AW41,2,0)*AZ41</f>
        <v>0</v>
      </c>
      <c r="BF41" s="89">
        <f>IF(AR41=AX41,2,0)*AZ41</f>
        <v>0</v>
      </c>
      <c r="BG41" s="89">
        <f>IF(ISERROR(MATCH(AO41,$BA$41:$BA$44,0))=TRUE,0,16)*AZ41+IF(ISERROR(MATCH(AO41,$BB$41:$BB$44,0))=TRUE,0,16)*AZ41</f>
        <v>0</v>
      </c>
      <c r="BH41" s="89">
        <f>IF(ISERROR(MATCH(AP41,$BA$41:$BA$44,0))=TRUE,0,16)*0+IF(ISERROR(MATCH(AP41,$BB$41:$BB$44,0))=TRUE,0,16)*AZ41</f>
        <v>0</v>
      </c>
      <c r="BI41" s="90">
        <f>SUM(BD41:BH41)</f>
        <v>0</v>
      </c>
    </row>
    <row r="42" spans="1:61" ht="15.6" customHeight="1" x14ac:dyDescent="0.3">
      <c r="A42" s="63">
        <f t="shared" si="8"/>
        <v>34</v>
      </c>
      <c r="B42" s="63" t="s">
        <v>760</v>
      </c>
      <c r="C42" s="73">
        <v>46193</v>
      </c>
      <c r="D42" s="74">
        <v>0.91666666666666663</v>
      </c>
      <c r="E42" s="63" t="s">
        <v>710</v>
      </c>
      <c r="F42" s="63" t="s">
        <v>99</v>
      </c>
      <c r="G42" s="64" t="s">
        <v>42</v>
      </c>
      <c r="H42" s="64" t="s">
        <v>721</v>
      </c>
      <c r="I42" s="105"/>
      <c r="J42" s="105"/>
      <c r="K42" s="63" t="str">
        <f t="shared" si="1"/>
        <v/>
      </c>
      <c r="L42" s="63">
        <f t="shared" si="2"/>
        <v>0</v>
      </c>
      <c r="N42" s="106"/>
      <c r="O42" s="106"/>
      <c r="P42" s="63" t="str">
        <f t="shared" si="0"/>
        <v/>
      </c>
      <c r="Q42" s="63">
        <f t="shared" si="3"/>
        <v>0</v>
      </c>
      <c r="S42" s="89">
        <f t="shared" si="4"/>
        <v>0</v>
      </c>
      <c r="T42" s="89">
        <f t="shared" si="5"/>
        <v>0</v>
      </c>
      <c r="U42" s="89">
        <f t="shared" si="6"/>
        <v>0</v>
      </c>
      <c r="V42" s="90">
        <f t="shared" si="7"/>
        <v>0</v>
      </c>
      <c r="X42" s="64" t="str">
        <f>_Lookup!I7</f>
        <v>Ecuador</v>
      </c>
      <c r="Y42" s="63">
        <f>IFERROR(INDEX(_Berekening!$B$31:$B$34,MATCH(X42,_Berekening!$A$31:$A$34,0)),0)</f>
        <v>0</v>
      </c>
      <c r="Z42" s="63">
        <f>IFERROR(INDEX(_Berekening!$C$31:$C$34,MATCH(X42,_Berekening!$A$31:$A$34,0)),0)</f>
        <v>0</v>
      </c>
      <c r="AA42" s="63">
        <f>IFERROR(INDEX(_Berekening!$D$31:$D$34,MATCH(X42,_Berekening!$A$31:$A$34,0)),0)</f>
        <v>0</v>
      </c>
      <c r="AB42" s="63">
        <f>IFERROR(INDEX(_Berekening!$E$31:$E$34,MATCH(X42,_Berekening!$A$31:$A$34,0)),0)</f>
        <v>0</v>
      </c>
      <c r="AC42" s="63">
        <f>IFERROR(INDEX(_Berekening!$F$31:$F$34,MATCH(X42,_Berekening!$A$31:$A$34,0)),0)</f>
        <v>0</v>
      </c>
      <c r="AD42" s="63">
        <f>IFERROR(INDEX(_Berekening!$G$31:$G$34,MATCH(X42,_Berekening!$A$31:$A$34,0)),0)</f>
        <v>0</v>
      </c>
      <c r="AE42" s="63">
        <f>IFERROR(INDEX(_Berekening!$H$31:$H$34,MATCH(X42,_Berekening!$A$31:$A$34,0)),0)</f>
        <v>0</v>
      </c>
      <c r="AF42" s="63">
        <f>IFERROR(INDEX(_Berekening!$I$31:$I$34,MATCH(X42,_Berekening!$A$31:$A$34,0)),0)</f>
        <v>0</v>
      </c>
      <c r="AH42" s="63">
        <v>98</v>
      </c>
      <c r="AI42" s="63" t="s">
        <v>759</v>
      </c>
      <c r="AJ42" s="73">
        <v>46213</v>
      </c>
      <c r="AK42" s="74">
        <v>0.875</v>
      </c>
      <c r="AL42" s="63" t="s">
        <v>711</v>
      </c>
      <c r="AM42" s="63" t="s">
        <v>789</v>
      </c>
      <c r="AN42" s="63" t="s">
        <v>794</v>
      </c>
      <c r="AO42" s="63" t="str">
        <f>Inschrijfformulier!AU34</f>
        <v/>
      </c>
      <c r="AP42" s="63" t="str">
        <f>Inschrijfformulier!AU35</f>
        <v/>
      </c>
      <c r="AQ42" s="100"/>
      <c r="AR42" s="100"/>
      <c r="AS42" s="63" t="str">
        <f>IF(AND(AQ42&lt;&gt;"",AR42&lt;&gt;""),IF(AQ42&gt;AR42,"T",IF(AQ42&lt;AR42,"U","G")),"")</f>
        <v/>
      </c>
      <c r="AT42" s="63">
        <f t="shared" si="35"/>
        <v>0</v>
      </c>
      <c r="AU42" s="88" t="str">
        <f>IF(AND(AQ42&lt;&gt;"",AR42&lt;&gt;""),IF(AQ42&gt;AR42,AO42,IF(AR42&gt;AQ42,AP42,"VUL IN")),"")</f>
        <v/>
      </c>
      <c r="AW42" s="103"/>
      <c r="AX42" s="103"/>
      <c r="AY42" s="63" t="str">
        <f>IF(AND(AW42&lt;&gt;"",AX42&lt;&gt;""),IF(AW42&gt;AX42,"T",IF(AW42&lt;AX42,"U","G")),"")</f>
        <v/>
      </c>
      <c r="AZ42" s="63">
        <f t="shared" si="36"/>
        <v>0</v>
      </c>
      <c r="BA42" s="88" t="str">
        <f t="shared" si="37"/>
        <v/>
      </c>
      <c r="BB42" s="88" t="str">
        <f t="shared" si="38"/>
        <v/>
      </c>
      <c r="BD42" s="89">
        <f t="shared" ref="BD42:BD44" si="39">IF(AS42=AY42,5,0)*AZ42</f>
        <v>0</v>
      </c>
      <c r="BE42" s="89">
        <f t="shared" ref="BE42:BE44" si="40">IF(AQ42=AW42,2,0)*AZ42</f>
        <v>0</v>
      </c>
      <c r="BF42" s="89">
        <f t="shared" ref="BF42:BF44" si="41">IF(AR42=AX42,2,0)*AZ42</f>
        <v>0</v>
      </c>
      <c r="BG42" s="89">
        <f t="shared" ref="BG42:BG44" si="42">IF(ISERROR(MATCH(AO42,$BA$41:$BA$44,0))=TRUE,0,16)*AZ42+IF(ISERROR(MATCH(AO42,$BB$41:$BB$44,0))=TRUE,0,16)*AZ42</f>
        <v>0</v>
      </c>
      <c r="BH42" s="89">
        <f t="shared" ref="BH42:BH44" si="43">IF(ISERROR(MATCH(AP42,$BA$41:$BA$44,0))=TRUE,0,16)*0+IF(ISERROR(MATCH(AP42,$BB$41:$BB$44,0))=TRUE,0,16)*AZ42</f>
        <v>0</v>
      </c>
      <c r="BI42" s="90">
        <f t="shared" ref="BI42:BI44" si="44">SUM(BD42:BH42)</f>
        <v>0</v>
      </c>
    </row>
    <row r="43" spans="1:61" ht="15.6" customHeight="1" x14ac:dyDescent="0.3">
      <c r="A43" s="63">
        <f t="shared" si="8"/>
        <v>35</v>
      </c>
      <c r="B43" s="63" t="s">
        <v>746</v>
      </c>
      <c r="C43" s="73">
        <v>46194</v>
      </c>
      <c r="D43" s="74">
        <v>8.3333333333333329E-2</v>
      </c>
      <c r="E43" s="63" t="s">
        <v>731</v>
      </c>
      <c r="F43" s="63" t="s">
        <v>99</v>
      </c>
      <c r="G43" s="64" t="s">
        <v>104</v>
      </c>
      <c r="H43" s="64" t="s">
        <v>154</v>
      </c>
      <c r="I43" s="105"/>
      <c r="J43" s="105"/>
      <c r="K43" s="63" t="str">
        <f t="shared" si="1"/>
        <v/>
      </c>
      <c r="L43" s="63">
        <f t="shared" si="2"/>
        <v>0</v>
      </c>
      <c r="N43" s="106"/>
      <c r="O43" s="106"/>
      <c r="P43" s="63" t="str">
        <f t="shared" si="0"/>
        <v/>
      </c>
      <c r="Q43" s="63">
        <f t="shared" si="3"/>
        <v>0</v>
      </c>
      <c r="S43" s="89">
        <f t="shared" si="4"/>
        <v>0</v>
      </c>
      <c r="T43" s="89">
        <f t="shared" si="5"/>
        <v>0</v>
      </c>
      <c r="U43" s="89">
        <f t="shared" si="6"/>
        <v>0</v>
      </c>
      <c r="V43" s="90">
        <f t="shared" si="7"/>
        <v>0</v>
      </c>
      <c r="AH43" s="63">
        <v>99</v>
      </c>
      <c r="AI43" s="63" t="s">
        <v>760</v>
      </c>
      <c r="AJ43" s="73">
        <v>46214</v>
      </c>
      <c r="AK43" s="74">
        <v>0.95833333333333337</v>
      </c>
      <c r="AL43" s="63" t="s">
        <v>728</v>
      </c>
      <c r="AM43" s="63" t="s">
        <v>790</v>
      </c>
      <c r="AN43" s="63" t="s">
        <v>793</v>
      </c>
      <c r="AO43" s="63" t="str">
        <f>Inschrijfformulier!AU32</f>
        <v/>
      </c>
      <c r="AP43" s="63" t="str">
        <f>Inschrijfformulier!AU33</f>
        <v/>
      </c>
      <c r="AQ43" s="100"/>
      <c r="AR43" s="100"/>
      <c r="AS43" s="63" t="str">
        <f>IF(AND(AQ43&lt;&gt;"",AR43&lt;&gt;""),IF(AQ43&gt;AR43,"T",IF(AQ43&lt;AR43,"U","G")),"")</f>
        <v/>
      </c>
      <c r="AT43" s="63">
        <f t="shared" si="35"/>
        <v>0</v>
      </c>
      <c r="AU43" s="88" t="str">
        <f>IF(AND(AQ43&lt;&gt;"",AR43&lt;&gt;""),IF(AQ43&gt;AR43,AO43,IF(AR43&gt;AQ43,AP43,"VUL IN")),"")</f>
        <v/>
      </c>
      <c r="AW43" s="103"/>
      <c r="AX43" s="103"/>
      <c r="AY43" s="63" t="str">
        <f>IF(AND(AW43&lt;&gt;"",AX43&lt;&gt;""),IF(AW43&gt;AX43,"T",IF(AW43&lt;AX43,"U","G")),"")</f>
        <v/>
      </c>
      <c r="AZ43" s="63">
        <f t="shared" si="36"/>
        <v>0</v>
      </c>
      <c r="BA43" s="88" t="str">
        <f t="shared" si="37"/>
        <v/>
      </c>
      <c r="BB43" s="88" t="str">
        <f t="shared" si="38"/>
        <v/>
      </c>
      <c r="BD43" s="89">
        <f t="shared" si="39"/>
        <v>0</v>
      </c>
      <c r="BE43" s="89">
        <f t="shared" si="40"/>
        <v>0</v>
      </c>
      <c r="BF43" s="89">
        <f t="shared" si="41"/>
        <v>0</v>
      </c>
      <c r="BG43" s="89">
        <f t="shared" si="42"/>
        <v>0</v>
      </c>
      <c r="BH43" s="89">
        <f t="shared" si="43"/>
        <v>0</v>
      </c>
      <c r="BI43" s="90">
        <f t="shared" si="44"/>
        <v>0</v>
      </c>
    </row>
    <row r="44" spans="1:61" ht="15.6" customHeight="1" x14ac:dyDescent="0.3">
      <c r="A44" s="63">
        <f t="shared" si="8"/>
        <v>36</v>
      </c>
      <c r="B44" s="63" t="s">
        <v>746</v>
      </c>
      <c r="C44" s="73">
        <v>46194</v>
      </c>
      <c r="D44" s="74">
        <v>0.25</v>
      </c>
      <c r="E44" s="63" t="s">
        <v>722</v>
      </c>
      <c r="F44" s="63" t="s">
        <v>100</v>
      </c>
      <c r="G44" s="64" t="s">
        <v>106</v>
      </c>
      <c r="H44" s="64" t="s">
        <v>77</v>
      </c>
      <c r="I44" s="105"/>
      <c r="J44" s="105"/>
      <c r="K44" s="63" t="str">
        <f t="shared" si="1"/>
        <v/>
      </c>
      <c r="L44" s="63">
        <f t="shared" si="2"/>
        <v>0</v>
      </c>
      <c r="N44" s="106"/>
      <c r="O44" s="106"/>
      <c r="P44" s="63" t="str">
        <f t="shared" si="0"/>
        <v/>
      </c>
      <c r="Q44" s="63">
        <f t="shared" si="3"/>
        <v>0</v>
      </c>
      <c r="S44" s="89">
        <f t="shared" si="4"/>
        <v>0</v>
      </c>
      <c r="T44" s="89">
        <f t="shared" si="5"/>
        <v>0</v>
      </c>
      <c r="U44" s="89">
        <f t="shared" si="6"/>
        <v>0</v>
      </c>
      <c r="V44" s="90">
        <f t="shared" si="7"/>
        <v>0</v>
      </c>
      <c r="X44" s="152" t="s">
        <v>174</v>
      </c>
      <c r="Y44" s="153"/>
      <c r="Z44" s="153"/>
      <c r="AA44" s="153"/>
      <c r="AB44" s="153"/>
      <c r="AC44" s="153"/>
      <c r="AD44" s="153"/>
      <c r="AE44" s="153"/>
      <c r="AF44" s="153"/>
      <c r="AH44" s="63">
        <v>100</v>
      </c>
      <c r="AI44" s="63" t="s">
        <v>746</v>
      </c>
      <c r="AJ44" s="73">
        <v>46215</v>
      </c>
      <c r="AK44" s="74">
        <v>0.125</v>
      </c>
      <c r="AL44" s="63" t="s">
        <v>731</v>
      </c>
      <c r="AM44" s="63" t="s">
        <v>791</v>
      </c>
      <c r="AN44" s="63" t="s">
        <v>795</v>
      </c>
      <c r="AO44" s="63" t="str">
        <f>Inschrijfformulier!AU36</f>
        <v/>
      </c>
      <c r="AP44" s="63" t="str">
        <f>Inschrijfformulier!AU37</f>
        <v/>
      </c>
      <c r="AQ44" s="100"/>
      <c r="AR44" s="100"/>
      <c r="AS44" s="63" t="str">
        <f>IF(AND(AQ44&lt;&gt;"",AR44&lt;&gt;""),IF(AQ44&gt;AR44,"T",IF(AQ44&lt;AR44,"U","G")),"")</f>
        <v/>
      </c>
      <c r="AT44" s="63">
        <f t="shared" si="35"/>
        <v>0</v>
      </c>
      <c r="AU44" s="88" t="str">
        <f>IF(AND(AQ44&lt;&gt;"",AR44&lt;&gt;""),IF(AQ44&gt;AR44,AO44,IF(AR44&gt;AQ44,AP44,"VUL IN")),"")</f>
        <v/>
      </c>
      <c r="AW44" s="103"/>
      <c r="AX44" s="103"/>
      <c r="AY44" s="63" t="str">
        <f>IF(AND(AW44&lt;&gt;"",AX44&lt;&gt;""),IF(AW44&gt;AX44,"T",IF(AW44&lt;AX44,"U","G")),"")</f>
        <v/>
      </c>
      <c r="AZ44" s="63">
        <f t="shared" si="36"/>
        <v>0</v>
      </c>
      <c r="BA44" s="88" t="str">
        <f t="shared" si="37"/>
        <v/>
      </c>
      <c r="BB44" s="88" t="str">
        <f t="shared" si="38"/>
        <v/>
      </c>
      <c r="BD44" s="89">
        <f t="shared" si="39"/>
        <v>0</v>
      </c>
      <c r="BE44" s="89">
        <f t="shared" si="40"/>
        <v>0</v>
      </c>
      <c r="BF44" s="89">
        <f t="shared" si="41"/>
        <v>0</v>
      </c>
      <c r="BG44" s="89">
        <f t="shared" si="42"/>
        <v>0</v>
      </c>
      <c r="BH44" s="89">
        <f t="shared" si="43"/>
        <v>0</v>
      </c>
      <c r="BI44" s="90">
        <f t="shared" si="44"/>
        <v>0</v>
      </c>
    </row>
    <row r="45" spans="1:61" ht="15.6" customHeight="1" x14ac:dyDescent="0.3">
      <c r="A45" s="63">
        <f t="shared" si="8"/>
        <v>37</v>
      </c>
      <c r="B45" s="63" t="s">
        <v>746</v>
      </c>
      <c r="C45" s="73">
        <v>46194</v>
      </c>
      <c r="D45" s="74">
        <v>0.75</v>
      </c>
      <c r="E45" s="63" t="s">
        <v>723</v>
      </c>
      <c r="F45" s="63" t="s">
        <v>101</v>
      </c>
      <c r="G45" s="64" t="s">
        <v>39</v>
      </c>
      <c r="H45" s="64" t="s">
        <v>729</v>
      </c>
      <c r="I45" s="105"/>
      <c r="J45" s="105"/>
      <c r="K45" s="63" t="str">
        <f t="shared" si="1"/>
        <v/>
      </c>
      <c r="L45" s="63">
        <f t="shared" si="2"/>
        <v>0</v>
      </c>
      <c r="N45" s="106"/>
      <c r="O45" s="106"/>
      <c r="P45" s="63" t="str">
        <f t="shared" si="0"/>
        <v/>
      </c>
      <c r="Q45" s="63">
        <f t="shared" si="3"/>
        <v>0</v>
      </c>
      <c r="S45" s="89">
        <f t="shared" si="4"/>
        <v>0</v>
      </c>
      <c r="T45" s="89">
        <f t="shared" si="5"/>
        <v>0</v>
      </c>
      <c r="U45" s="89">
        <f t="shared" si="6"/>
        <v>0</v>
      </c>
      <c r="V45" s="90">
        <f t="shared" si="7"/>
        <v>0</v>
      </c>
      <c r="X45" s="77" t="s">
        <v>165</v>
      </c>
      <c r="Y45" s="61" t="s">
        <v>166</v>
      </c>
      <c r="Z45" s="61" t="s">
        <v>68</v>
      </c>
      <c r="AA45" s="61" t="s">
        <v>69</v>
      </c>
      <c r="AB45" s="61" t="s">
        <v>70</v>
      </c>
      <c r="AC45" s="61" t="s">
        <v>167</v>
      </c>
      <c r="AD45" s="61" t="s">
        <v>168</v>
      </c>
      <c r="AE45" s="61" t="s">
        <v>72</v>
      </c>
      <c r="AF45" s="61" t="s">
        <v>169</v>
      </c>
      <c r="AL45" s="76"/>
      <c r="AO45" s="76"/>
      <c r="AP45" s="76"/>
    </row>
    <row r="46" spans="1:61" ht="15.6" customHeight="1" x14ac:dyDescent="0.3">
      <c r="A46" s="63">
        <f t="shared" si="8"/>
        <v>38</v>
      </c>
      <c r="B46" s="63" t="s">
        <v>746</v>
      </c>
      <c r="C46" s="73">
        <v>46194</v>
      </c>
      <c r="D46" s="74">
        <v>0.91666666666666663</v>
      </c>
      <c r="E46" s="63" t="s">
        <v>711</v>
      </c>
      <c r="F46" s="63" t="s">
        <v>69</v>
      </c>
      <c r="G46" s="64" t="s">
        <v>87</v>
      </c>
      <c r="H46" s="64" t="s">
        <v>84</v>
      </c>
      <c r="I46" s="105"/>
      <c r="J46" s="105"/>
      <c r="K46" s="63" t="str">
        <f t="shared" si="1"/>
        <v/>
      </c>
      <c r="L46" s="63">
        <f t="shared" si="2"/>
        <v>0</v>
      </c>
      <c r="N46" s="106"/>
      <c r="O46" s="106"/>
      <c r="P46" s="63" t="str">
        <f t="shared" si="0"/>
        <v/>
      </c>
      <c r="Q46" s="63">
        <f t="shared" si="3"/>
        <v>0</v>
      </c>
      <c r="S46" s="89">
        <f t="shared" si="4"/>
        <v>0</v>
      </c>
      <c r="T46" s="89">
        <f t="shared" si="5"/>
        <v>0</v>
      </c>
      <c r="U46" s="89">
        <f t="shared" si="6"/>
        <v>0</v>
      </c>
      <c r="V46" s="90">
        <f t="shared" si="7"/>
        <v>0</v>
      </c>
      <c r="X46" s="65" t="str">
        <f>_Lookup!B8</f>
        <v>Nederland</v>
      </c>
      <c r="Y46" s="66">
        <f>IFERROR(INDEX(_Berekening!$B$38:$B$41,MATCH(X46,_Berekening!$A$38:$A$41,0)),0)</f>
        <v>0</v>
      </c>
      <c r="Z46" s="66">
        <f>IFERROR(INDEX(_Berekening!$C$38:$C$41,MATCH(X46,_Berekening!$A$38:$A$41,0)),0)</f>
        <v>0</v>
      </c>
      <c r="AA46" s="66">
        <f>IFERROR(INDEX(_Berekening!$D$38:$D$41,MATCH(X46,_Berekening!$A$38:$A$41,0)),0)</f>
        <v>0</v>
      </c>
      <c r="AB46" s="66">
        <f>IFERROR(INDEX(_Berekening!$E$38:$E$41,MATCH(X46,_Berekening!$A$38:$A$41,0)),0)</f>
        <v>0</v>
      </c>
      <c r="AC46" s="66">
        <f>IFERROR(INDEX(_Berekening!$F$38:$F$41,MATCH(X46,_Berekening!$A$38:$A$41,0)),0)</f>
        <v>0</v>
      </c>
      <c r="AD46" s="66">
        <f>IFERROR(INDEX(_Berekening!$G$38:$G$41,MATCH(X46,_Berekening!$A$38:$A$41,0)),0)</f>
        <v>0</v>
      </c>
      <c r="AE46" s="66">
        <f>IFERROR(INDEX(_Berekening!$H$38:$H$41,MATCH(X46,_Berekening!$A$38:$A$41,0)),0)</f>
        <v>0</v>
      </c>
      <c r="AF46" s="66">
        <f>IFERROR(INDEX(_Berekening!$I$38:$I$41,MATCH(X46,_Berekening!$A$38:$A$41,0)),0)</f>
        <v>0</v>
      </c>
      <c r="AH46" s="79" t="s">
        <v>188</v>
      </c>
      <c r="AI46" s="79"/>
      <c r="AJ46" s="79"/>
      <c r="AK46" s="79"/>
      <c r="AL46" s="79"/>
      <c r="AM46" s="79"/>
      <c r="AN46" s="79"/>
      <c r="AO46" s="80"/>
      <c r="AP46" s="80"/>
      <c r="AQ46" s="80"/>
      <c r="AR46" s="80"/>
      <c r="AS46" s="80"/>
      <c r="AT46" s="80"/>
      <c r="AU46" s="80"/>
      <c r="AW46" s="80"/>
      <c r="AX46" s="80"/>
      <c r="AY46" s="80"/>
      <c r="AZ46" s="80"/>
      <c r="BA46" s="80"/>
      <c r="BB46" s="80"/>
      <c r="BD46" s="80"/>
      <c r="BE46" s="80"/>
      <c r="BF46" s="80"/>
      <c r="BG46" s="80"/>
      <c r="BH46" s="80"/>
      <c r="BI46" s="80"/>
    </row>
    <row r="47" spans="1:61" ht="15.6" customHeight="1" x14ac:dyDescent="0.3">
      <c r="A47" s="63">
        <f t="shared" si="8"/>
        <v>39</v>
      </c>
      <c r="B47" s="63" t="s">
        <v>747</v>
      </c>
      <c r="C47" s="73">
        <v>46195</v>
      </c>
      <c r="D47" s="74">
        <v>0</v>
      </c>
      <c r="E47" s="63" t="s">
        <v>728</v>
      </c>
      <c r="F47" s="63" t="s">
        <v>101</v>
      </c>
      <c r="G47" s="64" t="s">
        <v>78</v>
      </c>
      <c r="H47" s="64" t="s">
        <v>724</v>
      </c>
      <c r="I47" s="105"/>
      <c r="J47" s="105"/>
      <c r="K47" s="63" t="str">
        <f t="shared" si="1"/>
        <v/>
      </c>
      <c r="L47" s="63">
        <f t="shared" si="2"/>
        <v>0</v>
      </c>
      <c r="N47" s="106"/>
      <c r="O47" s="106"/>
      <c r="P47" s="63" t="str">
        <f t="shared" si="0"/>
        <v/>
      </c>
      <c r="Q47" s="63">
        <f t="shared" si="3"/>
        <v>0</v>
      </c>
      <c r="S47" s="89">
        <f t="shared" si="4"/>
        <v>0</v>
      </c>
      <c r="T47" s="89">
        <f t="shared" si="5"/>
        <v>0</v>
      </c>
      <c r="U47" s="89">
        <f t="shared" si="6"/>
        <v>0</v>
      </c>
      <c r="V47" s="90">
        <f t="shared" si="7"/>
        <v>0</v>
      </c>
      <c r="X47" s="65" t="str">
        <f>_Lookup!C8</f>
        <v>Japan</v>
      </c>
      <c r="Y47" s="66">
        <f>IFERROR(INDEX(_Berekening!$B$38:$B$41,MATCH(X47,_Berekening!$A$38:$A$41,0)),0)</f>
        <v>0</v>
      </c>
      <c r="Z47" s="66">
        <f>IFERROR(INDEX(_Berekening!$C$38:$C$41,MATCH(X47,_Berekening!$A$38:$A$41,0)),0)</f>
        <v>0</v>
      </c>
      <c r="AA47" s="66">
        <f>IFERROR(INDEX(_Berekening!$D$38:$D$41,MATCH(X47,_Berekening!$A$38:$A$41,0)),0)</f>
        <v>0</v>
      </c>
      <c r="AB47" s="66">
        <f>IFERROR(INDEX(_Berekening!$E$38:$E$41,MATCH(X47,_Berekening!$A$38:$A$41,0)),0)</f>
        <v>0</v>
      </c>
      <c r="AC47" s="66">
        <f>IFERROR(INDEX(_Berekening!$F$38:$F$41,MATCH(X47,_Berekening!$A$38:$A$41,0)),0)</f>
        <v>0</v>
      </c>
      <c r="AD47" s="66">
        <f>IFERROR(INDEX(_Berekening!$G$38:$G$41,MATCH(X47,_Berekening!$A$38:$A$41,0)),0)</f>
        <v>0</v>
      </c>
      <c r="AE47" s="66">
        <f>IFERROR(INDEX(_Berekening!$H$38:$H$41,MATCH(X47,_Berekening!$A$38:$A$41,0)),0)</f>
        <v>0</v>
      </c>
      <c r="AF47" s="66">
        <f>IFERROR(INDEX(_Berekening!$I$38:$I$41,MATCH(X47,_Berekening!$A$38:$A$41,0)),0)</f>
        <v>0</v>
      </c>
      <c r="AH47" s="61" t="s">
        <v>123</v>
      </c>
      <c r="AI47" s="61" t="s">
        <v>778</v>
      </c>
      <c r="AJ47" s="61" t="s">
        <v>145</v>
      </c>
      <c r="AK47" s="61" t="s">
        <v>708</v>
      </c>
      <c r="AL47" s="61" t="s">
        <v>709</v>
      </c>
      <c r="AM47" s="61" t="s">
        <v>740</v>
      </c>
      <c r="AN47" s="61" t="s">
        <v>739</v>
      </c>
      <c r="AO47" s="61" t="s">
        <v>147</v>
      </c>
      <c r="AP47" s="61" t="s">
        <v>149</v>
      </c>
      <c r="AQ47" s="61" t="s">
        <v>71</v>
      </c>
      <c r="AR47" s="61" t="s">
        <v>148</v>
      </c>
      <c r="AS47" s="61" t="s">
        <v>150</v>
      </c>
      <c r="AT47" s="61" t="s">
        <v>847</v>
      </c>
      <c r="AU47" s="61" t="s">
        <v>185</v>
      </c>
      <c r="AW47" s="61" t="s">
        <v>71</v>
      </c>
      <c r="AX47" s="61" t="s">
        <v>148</v>
      </c>
      <c r="AY47" s="61" t="s">
        <v>150</v>
      </c>
      <c r="AZ47" s="61" t="s">
        <v>846</v>
      </c>
      <c r="BA47" s="61" t="s">
        <v>842</v>
      </c>
      <c r="BB47" s="61" t="s">
        <v>185</v>
      </c>
      <c r="BD47" s="61" t="s">
        <v>816</v>
      </c>
      <c r="BE47" s="61" t="s">
        <v>817</v>
      </c>
      <c r="BF47" s="61" t="s">
        <v>818</v>
      </c>
      <c r="BG47" s="61" t="s">
        <v>819</v>
      </c>
      <c r="BH47" s="61" t="s">
        <v>820</v>
      </c>
      <c r="BI47" s="61" t="s">
        <v>822</v>
      </c>
    </row>
    <row r="48" spans="1:61" ht="15.6" customHeight="1" x14ac:dyDescent="0.3">
      <c r="A48" s="63">
        <f t="shared" si="8"/>
        <v>40</v>
      </c>
      <c r="B48" s="63" t="s">
        <v>747</v>
      </c>
      <c r="C48" s="73">
        <v>46195</v>
      </c>
      <c r="D48" s="74">
        <v>0.125</v>
      </c>
      <c r="E48" s="63" t="s">
        <v>717</v>
      </c>
      <c r="F48" s="63" t="s">
        <v>69</v>
      </c>
      <c r="G48" s="64" t="s">
        <v>727</v>
      </c>
      <c r="H48" s="64" t="s">
        <v>726</v>
      </c>
      <c r="I48" s="105"/>
      <c r="J48" s="105"/>
      <c r="K48" s="63" t="str">
        <f t="shared" si="1"/>
        <v/>
      </c>
      <c r="L48" s="63">
        <f t="shared" si="2"/>
        <v>0</v>
      </c>
      <c r="N48" s="106"/>
      <c r="O48" s="106"/>
      <c r="P48" s="63" t="str">
        <f t="shared" si="0"/>
        <v/>
      </c>
      <c r="Q48" s="63">
        <f t="shared" si="3"/>
        <v>0</v>
      </c>
      <c r="S48" s="89">
        <f t="shared" si="4"/>
        <v>0</v>
      </c>
      <c r="T48" s="89">
        <f t="shared" si="5"/>
        <v>0</v>
      </c>
      <c r="U48" s="89">
        <f t="shared" si="6"/>
        <v>0</v>
      </c>
      <c r="V48" s="90">
        <f t="shared" si="7"/>
        <v>0</v>
      </c>
      <c r="X48" s="67" t="str">
        <f>_Lookup!D8</f>
        <v>Zweden</v>
      </c>
      <c r="Y48" s="68">
        <f>IFERROR(INDEX(_Berekening!$B$38:$B$41,MATCH(X48,_Berekening!$A$38:$A$41,0)),0)</f>
        <v>0</v>
      </c>
      <c r="Z48" s="68">
        <f>IFERROR(INDEX(_Berekening!$C$38:$C$41,MATCH(X48,_Berekening!$A$38:$A$41,0)),0)</f>
        <v>0</v>
      </c>
      <c r="AA48" s="68">
        <f>IFERROR(INDEX(_Berekening!$D$38:$D$41,MATCH(X48,_Berekening!$A$38:$A$41,0)),0)</f>
        <v>0</v>
      </c>
      <c r="AB48" s="68">
        <f>IFERROR(INDEX(_Berekening!$E$38:$E$41,MATCH(X48,_Berekening!$A$38:$A$41,0)),0)</f>
        <v>0</v>
      </c>
      <c r="AC48" s="68">
        <f>IFERROR(INDEX(_Berekening!$F$38:$F$41,MATCH(X48,_Berekening!$A$38:$A$41,0)),0)</f>
        <v>0</v>
      </c>
      <c r="AD48" s="68">
        <f>IFERROR(INDEX(_Berekening!$G$38:$G$41,MATCH(X48,_Berekening!$A$38:$A$41,0)),0)</f>
        <v>0</v>
      </c>
      <c r="AE48" s="68">
        <f>IFERROR(INDEX(_Berekening!$H$38:$H$41,MATCH(X48,_Berekening!$A$38:$A$41,0)),0)</f>
        <v>0</v>
      </c>
      <c r="AF48" s="68">
        <f>IFERROR(INDEX(_Berekening!$I$38:$I$41,MATCH(X48,_Berekening!$A$38:$A$41,0)),0)</f>
        <v>0</v>
      </c>
      <c r="AH48" s="63">
        <v>101</v>
      </c>
      <c r="AI48" s="63" t="s">
        <v>748</v>
      </c>
      <c r="AJ48" s="73">
        <v>46217</v>
      </c>
      <c r="AK48" s="74">
        <v>0.875</v>
      </c>
      <c r="AL48" s="63" t="s">
        <v>719</v>
      </c>
      <c r="AM48" s="63" t="s">
        <v>784</v>
      </c>
      <c r="AN48" s="63" t="s">
        <v>785</v>
      </c>
      <c r="AO48" s="63" t="str">
        <f>Inschrijfformulier!AU41</f>
        <v/>
      </c>
      <c r="AP48" s="63" t="str">
        <f>Inschrijfformulier!AU42</f>
        <v/>
      </c>
      <c r="AQ48" s="100"/>
      <c r="AR48" s="100"/>
      <c r="AS48" s="63" t="str">
        <f>IF(AND(AQ48&lt;&gt;"",AR48&lt;&gt;""),IF(AQ48&gt;AR48,"T",IF(AQ48&lt;AR48,"U","G")),"")</f>
        <v/>
      </c>
      <c r="AT48" s="63">
        <f t="shared" ref="AT48:AT49" si="45">IF(AQ48&lt;&gt;"",IF(AR48&lt;&gt;"",1,0),0)</f>
        <v>0</v>
      </c>
      <c r="AU48" s="88" t="str">
        <f>IF(AND(AQ48&lt;&gt;"",AR48&lt;&gt;""),IF(AQ48&gt;AR48,AO48,IF(AR48&gt;AQ48,AP48,"VUL IN")),"")</f>
        <v/>
      </c>
      <c r="AW48" s="103"/>
      <c r="AX48" s="103"/>
      <c r="AY48" s="63" t="str">
        <f>IF(AND(AW48&lt;&gt;"",AX48&lt;&gt;""),IF(AW48&gt;AX48,"T",IF(AW48&lt;AX48,"U","G")),"")</f>
        <v/>
      </c>
      <c r="AZ48" s="63">
        <f t="shared" ref="AZ48:AZ49" si="46">IF(AW48="",0,1)</f>
        <v>0</v>
      </c>
      <c r="BA48" s="88" t="str">
        <f t="shared" ref="BA48:BA49" si="47">IF(AO48=BB48,AP48,AO48)</f>
        <v/>
      </c>
      <c r="BB48" s="88" t="str">
        <f t="shared" ref="BB48:BB49" si="48">AU48</f>
        <v/>
      </c>
      <c r="BD48" s="89">
        <f>IF(AS48=AY48,5,0)*AZ48</f>
        <v>0</v>
      </c>
      <c r="BE48" s="89">
        <f>IF(AQ48=AW48,2,0)*AZ48</f>
        <v>0</v>
      </c>
      <c r="BF48" s="89">
        <f>IF(AR48=AX48,2,0)*AZ48</f>
        <v>0</v>
      </c>
      <c r="BG48" s="89">
        <f>IF(ISERROR(MATCH(AO48,$BA$48:$BA$49,0))=TRUE,0,32)*AZ48+IF(ISERROR(MATCH(AO48,$BB$48:$BB$49,0))=TRUE,0,32)*AZ48</f>
        <v>0</v>
      </c>
      <c r="BH48" s="89">
        <f>IF(ISERROR(MATCH(AP48,$BA$48:$BA$49,0))=TRUE,0,32)*0+IF(ISERROR(MATCH(AP48,$BB$48:$BB$49,0))=TRUE,0,32)*AZ48</f>
        <v>0</v>
      </c>
      <c r="BI48" s="90">
        <f>SUM(BD48:BH48)</f>
        <v>0</v>
      </c>
    </row>
    <row r="49" spans="1:61" ht="15.6" customHeight="1" x14ac:dyDescent="0.3">
      <c r="A49" s="63">
        <f t="shared" si="8"/>
        <v>41</v>
      </c>
      <c r="B49" s="63" t="s">
        <v>747</v>
      </c>
      <c r="C49" s="73">
        <v>46195</v>
      </c>
      <c r="D49" s="74">
        <v>0.20833333333333334</v>
      </c>
      <c r="E49" s="63" t="s">
        <v>712</v>
      </c>
      <c r="F49" s="63" t="s">
        <v>158</v>
      </c>
      <c r="G49" s="64" t="s">
        <v>734</v>
      </c>
      <c r="H49" s="64" t="s">
        <v>732</v>
      </c>
      <c r="I49" s="105"/>
      <c r="J49" s="105"/>
      <c r="K49" s="63" t="str">
        <f t="shared" si="1"/>
        <v/>
      </c>
      <c r="L49" s="63">
        <f t="shared" si="2"/>
        <v>0</v>
      </c>
      <c r="N49" s="106"/>
      <c r="O49" s="106"/>
      <c r="P49" s="63" t="str">
        <f t="shared" si="0"/>
        <v/>
      </c>
      <c r="Q49" s="63">
        <f t="shared" si="3"/>
        <v>0</v>
      </c>
      <c r="S49" s="89">
        <f t="shared" si="4"/>
        <v>0</v>
      </c>
      <c r="T49" s="89">
        <f t="shared" si="5"/>
        <v>0</v>
      </c>
      <c r="U49" s="89">
        <f t="shared" si="6"/>
        <v>0</v>
      </c>
      <c r="V49" s="90">
        <f t="shared" si="7"/>
        <v>0</v>
      </c>
      <c r="X49" s="64" t="str">
        <f>_Lookup!I8</f>
        <v>Tunesië</v>
      </c>
      <c r="Y49" s="63">
        <f>IFERROR(INDEX(_Berekening!$B$38:$B$41,MATCH(X49,_Berekening!$A$38:$A$41,0)),0)</f>
        <v>0</v>
      </c>
      <c r="Z49" s="63">
        <f>IFERROR(INDEX(_Berekening!$C$38:$C$41,MATCH(X49,_Berekening!$A$38:$A$41,0)),0)</f>
        <v>0</v>
      </c>
      <c r="AA49" s="63">
        <f>IFERROR(INDEX(_Berekening!$D$38:$D$41,MATCH(X49,_Berekening!$A$38:$A$41,0)),0)</f>
        <v>0</v>
      </c>
      <c r="AB49" s="63">
        <f>IFERROR(INDEX(_Berekening!$E$38:$E$41,MATCH(X49,_Berekening!$A$38:$A$41,0)),0)</f>
        <v>0</v>
      </c>
      <c r="AC49" s="63">
        <f>IFERROR(INDEX(_Berekening!$F$38:$F$41,MATCH(X49,_Berekening!$A$38:$A$41,0)),0)</f>
        <v>0</v>
      </c>
      <c r="AD49" s="63">
        <f>IFERROR(INDEX(_Berekening!$G$38:$G$41,MATCH(X49,_Berekening!$A$38:$A$41,0)),0)</f>
        <v>0</v>
      </c>
      <c r="AE49" s="63">
        <f>IFERROR(INDEX(_Berekening!$H$38:$H$41,MATCH(X49,_Berekening!$A$38:$A$41,0)),0)</f>
        <v>0</v>
      </c>
      <c r="AF49" s="63">
        <f>IFERROR(INDEX(_Berekening!$I$38:$I$41,MATCH(X49,_Berekening!$A$38:$A$41,0)),0)</f>
        <v>0</v>
      </c>
      <c r="AH49" s="63">
        <v>102</v>
      </c>
      <c r="AI49" s="63" t="s">
        <v>753</v>
      </c>
      <c r="AJ49" s="73">
        <v>46218</v>
      </c>
      <c r="AK49" s="74">
        <v>0.875</v>
      </c>
      <c r="AL49" s="63" t="s">
        <v>723</v>
      </c>
      <c r="AM49" s="63" t="s">
        <v>786</v>
      </c>
      <c r="AN49" s="63" t="s">
        <v>787</v>
      </c>
      <c r="AO49" s="63" t="str">
        <f>Inschrijfformulier!AU43</f>
        <v/>
      </c>
      <c r="AP49" s="63" t="str">
        <f>Inschrijfformulier!AU44</f>
        <v/>
      </c>
      <c r="AQ49" s="100"/>
      <c r="AR49" s="100"/>
      <c r="AS49" s="63" t="str">
        <f>IF(AND(AQ49&lt;&gt;"",AR49&lt;&gt;""),IF(AQ49&gt;AR49,"T",IF(AQ49&lt;AR49,"U","G")),"")</f>
        <v/>
      </c>
      <c r="AT49" s="63">
        <f t="shared" si="45"/>
        <v>0</v>
      </c>
      <c r="AU49" s="88" t="str">
        <f>IF(AND(AQ49&lt;&gt;"",AR49&lt;&gt;""),IF(AQ49&gt;AR49,AO49,IF(AR49&gt;AQ49,AP49,"VUL IN")),"")</f>
        <v/>
      </c>
      <c r="AW49" s="103"/>
      <c r="AX49" s="103"/>
      <c r="AY49" s="63" t="str">
        <f>IF(AND(AW49&lt;&gt;"",AX49&lt;&gt;""),IF(AW49&gt;AX49,"T",IF(AW49&lt;AX49,"U","G")),"")</f>
        <v/>
      </c>
      <c r="AZ49" s="63">
        <f t="shared" si="46"/>
        <v>0</v>
      </c>
      <c r="BA49" s="88" t="str">
        <f t="shared" si="47"/>
        <v/>
      </c>
      <c r="BB49" s="88" t="str">
        <f t="shared" si="48"/>
        <v/>
      </c>
      <c r="BD49" s="89">
        <f t="shared" ref="BD49" si="49">IF(AS49=AY49,5,0)*AZ49</f>
        <v>0</v>
      </c>
      <c r="BE49" s="89">
        <f t="shared" ref="BE49" si="50">IF(AQ49=AW49,2,0)*AZ49</f>
        <v>0</v>
      </c>
      <c r="BF49" s="89">
        <f t="shared" ref="BF49" si="51">IF(AR49=AX49,2,0)*AZ49</f>
        <v>0</v>
      </c>
      <c r="BG49" s="89">
        <f t="shared" ref="BG49" si="52">IF(ISERROR(MATCH(AO49,$BA$48:$BA$49,0))=TRUE,0,32)*AZ49+IF(ISERROR(MATCH(AO49,$BB$48:$BB$49,0))=TRUE,0,32)*AZ49</f>
        <v>0</v>
      </c>
      <c r="BH49" s="89">
        <f t="shared" ref="BH49" si="53">IF(ISERROR(MATCH(AP49,$BA$48:$BA$49,0))=TRUE,0,32)*0+IF(ISERROR(MATCH(AP49,$BB$48:$BB$49,0))=TRUE,0,32)*AZ49</f>
        <v>0</v>
      </c>
      <c r="BI49" s="90">
        <f t="shared" ref="BI49" si="54">SUM(BD49:BH49)</f>
        <v>0</v>
      </c>
    </row>
    <row r="50" spans="1:61" ht="15.6" customHeight="1" x14ac:dyDescent="0.3">
      <c r="A50" s="63">
        <f t="shared" si="8"/>
        <v>42</v>
      </c>
      <c r="B50" s="63" t="s">
        <v>747</v>
      </c>
      <c r="C50" s="73">
        <v>46195</v>
      </c>
      <c r="D50" s="74">
        <v>0.79166666666666663</v>
      </c>
      <c r="E50" s="63" t="s">
        <v>719</v>
      </c>
      <c r="F50" s="63" t="s">
        <v>158</v>
      </c>
      <c r="G50" s="64" t="s">
        <v>83</v>
      </c>
      <c r="H50" s="64" t="s">
        <v>733</v>
      </c>
      <c r="I50" s="105"/>
      <c r="J50" s="105"/>
      <c r="K50" s="63" t="str">
        <f t="shared" si="1"/>
        <v/>
      </c>
      <c r="L50" s="63">
        <f t="shared" si="2"/>
        <v>0</v>
      </c>
      <c r="N50" s="106"/>
      <c r="O50" s="106"/>
      <c r="P50" s="63" t="str">
        <f t="shared" si="0"/>
        <v/>
      </c>
      <c r="Q50" s="63">
        <f t="shared" si="3"/>
        <v>0</v>
      </c>
      <c r="S50" s="89">
        <f t="shared" si="4"/>
        <v>0</v>
      </c>
      <c r="T50" s="89">
        <f t="shared" si="5"/>
        <v>0</v>
      </c>
      <c r="U50" s="89">
        <f t="shared" si="6"/>
        <v>0</v>
      </c>
      <c r="V50" s="90">
        <f t="shared" si="7"/>
        <v>0</v>
      </c>
      <c r="AL50" s="76"/>
      <c r="AO50" s="76"/>
      <c r="AP50" s="76"/>
    </row>
    <row r="51" spans="1:61" ht="15.6" customHeight="1" x14ac:dyDescent="0.3">
      <c r="A51" s="63">
        <f t="shared" si="8"/>
        <v>43</v>
      </c>
      <c r="B51" s="63" t="s">
        <v>747</v>
      </c>
      <c r="C51" s="73">
        <v>46195</v>
      </c>
      <c r="D51" s="74">
        <v>0.95833333333333337</v>
      </c>
      <c r="E51" s="63" t="s">
        <v>720</v>
      </c>
      <c r="F51" s="63" t="s">
        <v>156</v>
      </c>
      <c r="G51" s="64" t="s">
        <v>82</v>
      </c>
      <c r="H51" s="64" t="s">
        <v>157</v>
      </c>
      <c r="I51" s="105"/>
      <c r="J51" s="105"/>
      <c r="K51" s="63" t="str">
        <f t="shared" si="1"/>
        <v/>
      </c>
      <c r="L51" s="63">
        <f t="shared" si="2"/>
        <v>0</v>
      </c>
      <c r="N51" s="106"/>
      <c r="O51" s="106"/>
      <c r="P51" s="63" t="str">
        <f t="shared" si="0"/>
        <v/>
      </c>
      <c r="Q51" s="63">
        <f t="shared" si="3"/>
        <v>0</v>
      </c>
      <c r="S51" s="89">
        <f t="shared" si="4"/>
        <v>0</v>
      </c>
      <c r="T51" s="89">
        <f t="shared" si="5"/>
        <v>0</v>
      </c>
      <c r="U51" s="89">
        <f t="shared" si="6"/>
        <v>0</v>
      </c>
      <c r="V51" s="90">
        <f t="shared" si="7"/>
        <v>0</v>
      </c>
      <c r="X51" s="152" t="s">
        <v>175</v>
      </c>
      <c r="Y51" s="153"/>
      <c r="Z51" s="153"/>
      <c r="AA51" s="153"/>
      <c r="AB51" s="153"/>
      <c r="AC51" s="153"/>
      <c r="AD51" s="153"/>
      <c r="AE51" s="153"/>
      <c r="AF51" s="153"/>
      <c r="AH51" s="79" t="s">
        <v>779</v>
      </c>
      <c r="AI51" s="79"/>
      <c r="AJ51" s="79"/>
      <c r="AK51" s="79"/>
      <c r="AL51" s="79"/>
      <c r="AM51" s="79"/>
      <c r="AN51" s="79"/>
      <c r="AO51" s="80"/>
      <c r="AP51" s="80"/>
      <c r="AQ51" s="80"/>
      <c r="AR51" s="80"/>
      <c r="AS51" s="80"/>
      <c r="AT51" s="80"/>
      <c r="AU51" s="80"/>
      <c r="AW51" s="80"/>
      <c r="AX51" s="80"/>
      <c r="AY51" s="80"/>
      <c r="AZ51" s="80"/>
      <c r="BA51" s="80"/>
      <c r="BB51" s="80"/>
      <c r="BD51" s="80"/>
      <c r="BE51" s="80"/>
      <c r="BF51" s="80"/>
      <c r="BG51" s="80"/>
      <c r="BH51" s="80"/>
      <c r="BI51" s="80"/>
    </row>
    <row r="52" spans="1:61" ht="15.6" customHeight="1" x14ac:dyDescent="0.3">
      <c r="A52" s="63">
        <f t="shared" si="8"/>
        <v>44</v>
      </c>
      <c r="B52" s="63" t="s">
        <v>748</v>
      </c>
      <c r="C52" s="73">
        <v>46196</v>
      </c>
      <c r="D52" s="74">
        <v>8.3333333333333329E-2</v>
      </c>
      <c r="E52" s="63" t="s">
        <v>715</v>
      </c>
      <c r="F52" s="63" t="s">
        <v>156</v>
      </c>
      <c r="G52" s="64" t="s">
        <v>730</v>
      </c>
      <c r="H52" s="64" t="s">
        <v>105</v>
      </c>
      <c r="I52" s="105"/>
      <c r="J52" s="105"/>
      <c r="K52" s="63" t="str">
        <f t="shared" si="1"/>
        <v/>
      </c>
      <c r="L52" s="63">
        <f t="shared" si="2"/>
        <v>0</v>
      </c>
      <c r="N52" s="106"/>
      <c r="O52" s="106"/>
      <c r="P52" s="63" t="str">
        <f t="shared" si="0"/>
        <v/>
      </c>
      <c r="Q52" s="63">
        <f t="shared" si="3"/>
        <v>0</v>
      </c>
      <c r="S52" s="89">
        <f t="shared" si="4"/>
        <v>0</v>
      </c>
      <c r="T52" s="89">
        <f t="shared" si="5"/>
        <v>0</v>
      </c>
      <c r="U52" s="89">
        <f t="shared" si="6"/>
        <v>0</v>
      </c>
      <c r="V52" s="90">
        <f t="shared" si="7"/>
        <v>0</v>
      </c>
      <c r="X52" s="77" t="s">
        <v>165</v>
      </c>
      <c r="Y52" s="61" t="s">
        <v>166</v>
      </c>
      <c r="Z52" s="61" t="s">
        <v>68</v>
      </c>
      <c r="AA52" s="61" t="s">
        <v>69</v>
      </c>
      <c r="AB52" s="61" t="s">
        <v>70</v>
      </c>
      <c r="AC52" s="61" t="s">
        <v>167</v>
      </c>
      <c r="AD52" s="61" t="s">
        <v>168</v>
      </c>
      <c r="AE52" s="61" t="s">
        <v>72</v>
      </c>
      <c r="AF52" s="61" t="s">
        <v>169</v>
      </c>
      <c r="AH52" s="61" t="s">
        <v>123</v>
      </c>
      <c r="AI52" s="61" t="s">
        <v>778</v>
      </c>
      <c r="AJ52" s="61" t="s">
        <v>145</v>
      </c>
      <c r="AK52" s="61" t="s">
        <v>708</v>
      </c>
      <c r="AL52" s="61" t="s">
        <v>709</v>
      </c>
      <c r="AM52" s="61" t="s">
        <v>740</v>
      </c>
      <c r="AN52" s="61" t="s">
        <v>739</v>
      </c>
      <c r="AO52" s="61" t="s">
        <v>147</v>
      </c>
      <c r="AP52" s="61" t="s">
        <v>149</v>
      </c>
      <c r="AQ52" s="61" t="s">
        <v>71</v>
      </c>
      <c r="AR52" s="61" t="s">
        <v>148</v>
      </c>
      <c r="AS52" s="61" t="s">
        <v>150</v>
      </c>
      <c r="AT52" s="61" t="s">
        <v>847</v>
      </c>
      <c r="AU52" s="61" t="s">
        <v>185</v>
      </c>
      <c r="AW52" s="61" t="s">
        <v>71</v>
      </c>
      <c r="AX52" s="61" t="s">
        <v>148</v>
      </c>
      <c r="AY52" s="61" t="s">
        <v>150</v>
      </c>
      <c r="AZ52" s="61" t="s">
        <v>846</v>
      </c>
      <c r="BA52" s="61" t="s">
        <v>842</v>
      </c>
      <c r="BB52" s="61" t="s">
        <v>185</v>
      </c>
      <c r="BD52" s="61" t="s">
        <v>816</v>
      </c>
      <c r="BE52" s="61" t="s">
        <v>817</v>
      </c>
      <c r="BF52" s="61" t="s">
        <v>818</v>
      </c>
      <c r="BG52" s="61" t="s">
        <v>819</v>
      </c>
      <c r="BH52" s="61" t="s">
        <v>820</v>
      </c>
      <c r="BI52" s="61" t="s">
        <v>822</v>
      </c>
    </row>
    <row r="53" spans="1:61" ht="15.6" customHeight="1" x14ac:dyDescent="0.3">
      <c r="A53" s="63">
        <f t="shared" si="8"/>
        <v>45</v>
      </c>
      <c r="B53" s="63" t="s">
        <v>748</v>
      </c>
      <c r="C53" s="73">
        <v>46196</v>
      </c>
      <c r="D53" s="74">
        <v>0.79166666666666663</v>
      </c>
      <c r="E53" s="63" t="s">
        <v>718</v>
      </c>
      <c r="F53" s="63" t="s">
        <v>159</v>
      </c>
      <c r="G53" s="64" t="s">
        <v>58</v>
      </c>
      <c r="H53" s="64" t="s">
        <v>735</v>
      </c>
      <c r="I53" s="105"/>
      <c r="J53" s="105"/>
      <c r="K53" s="63" t="str">
        <f t="shared" si="1"/>
        <v/>
      </c>
      <c r="L53" s="63">
        <f t="shared" si="2"/>
        <v>0</v>
      </c>
      <c r="N53" s="106"/>
      <c r="O53" s="106"/>
      <c r="P53" s="63" t="str">
        <f t="shared" si="0"/>
        <v/>
      </c>
      <c r="Q53" s="63">
        <f t="shared" si="3"/>
        <v>0</v>
      </c>
      <c r="S53" s="89">
        <f t="shared" si="4"/>
        <v>0</v>
      </c>
      <c r="T53" s="89">
        <f t="shared" si="5"/>
        <v>0</v>
      </c>
      <c r="U53" s="89">
        <f t="shared" si="6"/>
        <v>0</v>
      </c>
      <c r="V53" s="90">
        <f t="shared" si="7"/>
        <v>0</v>
      </c>
      <c r="X53" s="65" t="str">
        <f>_Lookup!B9</f>
        <v>België</v>
      </c>
      <c r="Y53" s="66">
        <f>IFERROR(INDEX(_Berekening!$B$45:$B$48,MATCH(X53,_Berekening!$A$45:$A$48,0)),0)</f>
        <v>0</v>
      </c>
      <c r="Z53" s="66">
        <f>IFERROR(INDEX(_Berekening!$C$45:$C$48,MATCH(X53,_Berekening!$A$45:$A$48,0)),0)</f>
        <v>0</v>
      </c>
      <c r="AA53" s="66">
        <f>IFERROR(INDEX(_Berekening!$D$45:$D$48,MATCH(X53,_Berekening!$A$45:$A$48,0)),0)</f>
        <v>0</v>
      </c>
      <c r="AB53" s="66">
        <f>IFERROR(INDEX(_Berekening!$E$45:$E$48,MATCH(X53,_Berekening!$A$45:$A$48,0)),0)</f>
        <v>0</v>
      </c>
      <c r="AC53" s="66">
        <f>IFERROR(INDEX(_Berekening!$F$45:$F$48,MATCH(X53,_Berekening!$A$45:$A$48,0)),0)</f>
        <v>0</v>
      </c>
      <c r="AD53" s="66">
        <f>IFERROR(INDEX(_Berekening!$G$45:$G$48,MATCH(X53,_Berekening!$A$45:$A$48,0)),0)</f>
        <v>0</v>
      </c>
      <c r="AE53" s="66">
        <f>IFERROR(INDEX(_Berekening!$H$45:$H$48,MATCH(X53,_Berekening!$A$45:$A$48,0)),0)</f>
        <v>0</v>
      </c>
      <c r="AF53" s="66">
        <f>IFERROR(INDEX(_Berekening!$I$45:$I$48,MATCH(X53,_Berekening!$A$45:$A$48,0)),0)</f>
        <v>0</v>
      </c>
      <c r="AH53" s="63">
        <v>103</v>
      </c>
      <c r="AI53" s="63" t="s">
        <v>760</v>
      </c>
      <c r="AJ53" s="73">
        <v>46221</v>
      </c>
      <c r="AK53" s="74">
        <v>0.95833333333333337</v>
      </c>
      <c r="AL53" s="63" t="s">
        <v>728</v>
      </c>
      <c r="AM53" s="63" t="s">
        <v>780</v>
      </c>
      <c r="AN53" s="63" t="s">
        <v>781</v>
      </c>
      <c r="AO53" s="63" t="str">
        <f>IF(AU48=AO48,AP48,AO48)</f>
        <v/>
      </c>
      <c r="AP53" s="63" t="str">
        <f>IF(AU49=AO49,AP49,AO49)</f>
        <v/>
      </c>
      <c r="AQ53" s="100"/>
      <c r="AR53" s="100"/>
      <c r="AS53" s="63" t="str">
        <f>IF(AND(AQ53&lt;&gt;"",AR53&lt;&gt;""),IF(AQ53&gt;AR53,"T",IF(AQ53&lt;AR53,"U","G")),"")</f>
        <v/>
      </c>
      <c r="AT53" s="63">
        <f t="shared" ref="AT53" si="55">IF(AQ53&lt;&gt;"",IF(AR53&lt;&gt;"",1,0),0)</f>
        <v>0</v>
      </c>
      <c r="AU53" s="88" t="str">
        <f>IF(AND(AQ53&lt;&gt;"",AR53&lt;&gt;""),IF(AQ53&gt;AR53,AO53,IF(AR53&gt;AQ53,AP53,"VUL IN")),"")</f>
        <v/>
      </c>
      <c r="AW53" s="103"/>
      <c r="AX53" s="103"/>
      <c r="AY53" s="63" t="str">
        <f>IF(AND(AW53&lt;&gt;"",AX53&lt;&gt;""),IF(AW53&gt;AX53,"T",IF(AW53&lt;AX53,"U","G")),"")</f>
        <v/>
      </c>
      <c r="AZ53" s="63">
        <f>IF(AW53="",0,1)</f>
        <v>0</v>
      </c>
      <c r="BA53" s="88" t="str">
        <f t="shared" ref="BA53" si="56">IF(AO53=BB53,AP53,AO53)</f>
        <v/>
      </c>
      <c r="BB53" s="88" t="str">
        <f t="shared" ref="BB53" si="57">AU53</f>
        <v/>
      </c>
      <c r="BD53" s="89">
        <f>IF(AS53=AY53,5,0)*AZ53</f>
        <v>0</v>
      </c>
      <c r="BE53" s="89">
        <f>IF(AQ53=AW53,2,0)*AZ53</f>
        <v>0</v>
      </c>
      <c r="BF53" s="89">
        <f>IF(AR53=AX53,2,0)*AZ53</f>
        <v>0</v>
      </c>
      <c r="BG53" s="89">
        <f>IF(ISERROR(MATCH(AO53,$BA$53,0))=TRUE,0,64)*AZ53+IF(ISERROR(MATCH(AO53,$BB$53,0))=TRUE,0,64)*AZ53</f>
        <v>0</v>
      </c>
      <c r="BH53" s="89">
        <f>IF(ISERROR(MATCH(AP53,$BA$53,0))=TRUE,0,64)*AZ53+IF(ISERROR(MATCH(AP53,$BB$53,0))=TRUE,0,64)*AZ53</f>
        <v>0</v>
      </c>
      <c r="BI53" s="90">
        <f>SUM(BD53:BH53)</f>
        <v>0</v>
      </c>
    </row>
    <row r="54" spans="1:61" ht="15.6" customHeight="1" x14ac:dyDescent="0.3">
      <c r="A54" s="63">
        <f t="shared" si="8"/>
        <v>46</v>
      </c>
      <c r="B54" s="63" t="s">
        <v>748</v>
      </c>
      <c r="C54" s="73">
        <v>46196</v>
      </c>
      <c r="D54" s="74">
        <v>0.91666666666666663</v>
      </c>
      <c r="E54" s="63" t="s">
        <v>716</v>
      </c>
      <c r="F54" s="63" t="s">
        <v>162</v>
      </c>
      <c r="G54" s="64" t="s">
        <v>79</v>
      </c>
      <c r="H54" s="64" t="s">
        <v>85</v>
      </c>
      <c r="I54" s="105"/>
      <c r="J54" s="105"/>
      <c r="K54" s="63" t="str">
        <f t="shared" si="1"/>
        <v/>
      </c>
      <c r="L54" s="63">
        <f t="shared" si="2"/>
        <v>0</v>
      </c>
      <c r="N54" s="106"/>
      <c r="O54" s="106"/>
      <c r="P54" s="63" t="str">
        <f t="shared" si="0"/>
        <v/>
      </c>
      <c r="Q54" s="63">
        <f t="shared" si="3"/>
        <v>0</v>
      </c>
      <c r="S54" s="89">
        <f t="shared" si="4"/>
        <v>0</v>
      </c>
      <c r="T54" s="89">
        <f t="shared" si="5"/>
        <v>0</v>
      </c>
      <c r="U54" s="89">
        <f t="shared" si="6"/>
        <v>0</v>
      </c>
      <c r="V54" s="90">
        <f t="shared" si="7"/>
        <v>0</v>
      </c>
      <c r="X54" s="65" t="str">
        <f>_Lookup!C9</f>
        <v>Egypte</v>
      </c>
      <c r="Y54" s="66">
        <f>IFERROR(INDEX(_Berekening!$B$45:$B$48,MATCH(X54,_Berekening!$A$45:$A$48,0)),0)</f>
        <v>0</v>
      </c>
      <c r="Z54" s="66">
        <f>IFERROR(INDEX(_Berekening!$C$45:$C$48,MATCH(X54,_Berekening!$A$45:$A$48,0)),0)</f>
        <v>0</v>
      </c>
      <c r="AA54" s="66">
        <f>IFERROR(INDEX(_Berekening!$D$45:$D$48,MATCH(X54,_Berekening!$A$45:$A$48,0)),0)</f>
        <v>0</v>
      </c>
      <c r="AB54" s="66">
        <f>IFERROR(INDEX(_Berekening!$E$45:$E$48,MATCH(X54,_Berekening!$A$45:$A$48,0)),0)</f>
        <v>0</v>
      </c>
      <c r="AC54" s="66">
        <f>IFERROR(INDEX(_Berekening!$F$45:$F$48,MATCH(X54,_Berekening!$A$45:$A$48,0)),0)</f>
        <v>0</v>
      </c>
      <c r="AD54" s="66">
        <f>IFERROR(INDEX(_Berekening!$G$45:$G$48,MATCH(X54,_Berekening!$A$45:$A$48,0)),0)</f>
        <v>0</v>
      </c>
      <c r="AE54" s="66">
        <f>IFERROR(INDEX(_Berekening!$H$45:$H$48,MATCH(X54,_Berekening!$A$45:$A$48,0)),0)</f>
        <v>0</v>
      </c>
      <c r="AF54" s="66">
        <f>IFERROR(INDEX(_Berekening!$I$45:$I$48,MATCH(X54,_Berekening!$A$45:$A$48,0)),0)</f>
        <v>0</v>
      </c>
      <c r="AL54" s="76"/>
      <c r="AO54" s="76"/>
      <c r="AP54" s="76"/>
    </row>
    <row r="55" spans="1:61" ht="15.6" customHeight="1" x14ac:dyDescent="0.3">
      <c r="A55" s="63">
        <f t="shared" si="8"/>
        <v>47</v>
      </c>
      <c r="B55" s="63" t="s">
        <v>753</v>
      </c>
      <c r="C55" s="73">
        <v>46197</v>
      </c>
      <c r="D55" s="74">
        <v>4.1666666666666664E-2</v>
      </c>
      <c r="E55" s="63" t="s">
        <v>710</v>
      </c>
      <c r="F55" s="63" t="s">
        <v>162</v>
      </c>
      <c r="G55" s="64" t="s">
        <v>163</v>
      </c>
      <c r="H55" s="64" t="s">
        <v>74</v>
      </c>
      <c r="I55" s="105"/>
      <c r="J55" s="105"/>
      <c r="K55" s="63" t="str">
        <f t="shared" si="1"/>
        <v/>
      </c>
      <c r="L55" s="63">
        <f t="shared" si="2"/>
        <v>0</v>
      </c>
      <c r="N55" s="106"/>
      <c r="O55" s="106"/>
      <c r="P55" s="63" t="str">
        <f t="shared" si="0"/>
        <v/>
      </c>
      <c r="Q55" s="63">
        <f t="shared" si="3"/>
        <v>0</v>
      </c>
      <c r="S55" s="89">
        <f t="shared" si="4"/>
        <v>0</v>
      </c>
      <c r="T55" s="89">
        <f t="shared" si="5"/>
        <v>0</v>
      </c>
      <c r="U55" s="89">
        <f t="shared" si="6"/>
        <v>0</v>
      </c>
      <c r="V55" s="90">
        <f t="shared" si="7"/>
        <v>0</v>
      </c>
      <c r="X55" s="67" t="str">
        <f>_Lookup!D9</f>
        <v>Iran</v>
      </c>
      <c r="Y55" s="68">
        <f>IFERROR(INDEX(_Berekening!$B$45:$B$48,MATCH(X55,_Berekening!$A$45:$A$48,0)),0)</f>
        <v>0</v>
      </c>
      <c r="Z55" s="68">
        <f>IFERROR(INDEX(_Berekening!$C$45:$C$48,MATCH(X55,_Berekening!$A$45:$A$48,0)),0)</f>
        <v>0</v>
      </c>
      <c r="AA55" s="68">
        <f>IFERROR(INDEX(_Berekening!$D$45:$D$48,MATCH(X55,_Berekening!$A$45:$A$48,0)),0)</f>
        <v>0</v>
      </c>
      <c r="AB55" s="68">
        <f>IFERROR(INDEX(_Berekening!$E$45:$E$48,MATCH(X55,_Berekening!$A$45:$A$48,0)),0)</f>
        <v>0</v>
      </c>
      <c r="AC55" s="68">
        <f>IFERROR(INDEX(_Berekening!$F$45:$F$48,MATCH(X55,_Berekening!$A$45:$A$48,0)),0)</f>
        <v>0</v>
      </c>
      <c r="AD55" s="68">
        <f>IFERROR(INDEX(_Berekening!$G$45:$G$48,MATCH(X55,_Berekening!$A$45:$A$48,0)),0)</f>
        <v>0</v>
      </c>
      <c r="AE55" s="68">
        <f>IFERROR(INDEX(_Berekening!$H$45:$H$48,MATCH(X55,_Berekening!$A$45:$A$48,0)),0)</f>
        <v>0</v>
      </c>
      <c r="AF55" s="68">
        <f>IFERROR(INDEX(_Berekening!$I$45:$I$48,MATCH(X55,_Berekening!$A$45:$A$48,0)),0)</f>
        <v>0</v>
      </c>
      <c r="AH55" s="79" t="s">
        <v>189</v>
      </c>
      <c r="AI55" s="79"/>
      <c r="AJ55" s="79"/>
      <c r="AK55" s="79"/>
      <c r="AL55" s="79"/>
      <c r="AM55" s="79"/>
      <c r="AN55" s="79"/>
      <c r="AO55" s="80"/>
      <c r="AP55" s="80"/>
      <c r="AQ55" s="80"/>
      <c r="AR55" s="80"/>
      <c r="AS55" s="80"/>
      <c r="AT55" s="80"/>
      <c r="AU55" s="80"/>
      <c r="AW55" s="80"/>
      <c r="AX55" s="80"/>
      <c r="AY55" s="80"/>
      <c r="AZ55" s="80"/>
      <c r="BA55" s="80"/>
      <c r="BB55" s="80"/>
      <c r="BD55" s="80"/>
      <c r="BE55" s="80"/>
      <c r="BF55" s="80"/>
      <c r="BG55" s="80"/>
      <c r="BH55" s="80"/>
      <c r="BI55" s="80"/>
    </row>
    <row r="56" spans="1:61" ht="15.6" customHeight="1" x14ac:dyDescent="0.3">
      <c r="A56" s="63">
        <f t="shared" si="8"/>
        <v>48</v>
      </c>
      <c r="B56" s="63" t="s">
        <v>753</v>
      </c>
      <c r="C56" s="73">
        <v>46197</v>
      </c>
      <c r="D56" s="74">
        <v>0.16666666666666666</v>
      </c>
      <c r="E56" s="63" t="s">
        <v>143</v>
      </c>
      <c r="F56" s="63" t="s">
        <v>159</v>
      </c>
      <c r="G56" s="64" t="s">
        <v>161</v>
      </c>
      <c r="H56" s="64" t="s">
        <v>160</v>
      </c>
      <c r="I56" s="105"/>
      <c r="J56" s="105"/>
      <c r="K56" s="63" t="str">
        <f t="shared" si="1"/>
        <v/>
      </c>
      <c r="L56" s="63">
        <f t="shared" si="2"/>
        <v>0</v>
      </c>
      <c r="N56" s="106"/>
      <c r="O56" s="106"/>
      <c r="P56" s="63" t="str">
        <f t="shared" si="0"/>
        <v/>
      </c>
      <c r="Q56" s="63">
        <f t="shared" si="3"/>
        <v>0</v>
      </c>
      <c r="S56" s="89">
        <f t="shared" si="4"/>
        <v>0</v>
      </c>
      <c r="T56" s="89">
        <f t="shared" si="5"/>
        <v>0</v>
      </c>
      <c r="U56" s="89">
        <f t="shared" si="6"/>
        <v>0</v>
      </c>
      <c r="V56" s="90">
        <f t="shared" si="7"/>
        <v>0</v>
      </c>
      <c r="X56" s="64" t="str">
        <f>_Lookup!I9</f>
        <v>Nieuw-Zeeland</v>
      </c>
      <c r="Y56" s="63">
        <f>IFERROR(INDEX(_Berekening!$B$45:$B$48,MATCH(X56,_Berekening!$A$45:$A$48,0)),0)</f>
        <v>0</v>
      </c>
      <c r="Z56" s="63">
        <f>IFERROR(INDEX(_Berekening!$C$45:$C$48,MATCH(X56,_Berekening!$A$45:$A$48,0)),0)</f>
        <v>0</v>
      </c>
      <c r="AA56" s="63">
        <f>IFERROR(INDEX(_Berekening!$D$45:$D$48,MATCH(X56,_Berekening!$A$45:$A$48,0)),0)</f>
        <v>0</v>
      </c>
      <c r="AB56" s="63">
        <f>IFERROR(INDEX(_Berekening!$E$45:$E$48,MATCH(X56,_Berekening!$A$45:$A$48,0)),0)</f>
        <v>0</v>
      </c>
      <c r="AC56" s="63">
        <f>IFERROR(INDEX(_Berekening!$F$45:$F$48,MATCH(X56,_Berekening!$A$45:$A$48,0)),0)</f>
        <v>0</v>
      </c>
      <c r="AD56" s="63">
        <f>IFERROR(INDEX(_Berekening!$G$45:$G$48,MATCH(X56,_Berekening!$A$45:$A$48,0)),0)</f>
        <v>0</v>
      </c>
      <c r="AE56" s="63">
        <f>IFERROR(INDEX(_Berekening!$H$45:$H$48,MATCH(X56,_Berekening!$A$45:$A$48,0)),0)</f>
        <v>0</v>
      </c>
      <c r="AF56" s="63">
        <f>IFERROR(INDEX(_Berekening!$I$45:$I$48,MATCH(X56,_Berekening!$A$45:$A$48,0)),0)</f>
        <v>0</v>
      </c>
      <c r="AH56" s="61" t="s">
        <v>123</v>
      </c>
      <c r="AI56" s="61" t="s">
        <v>778</v>
      </c>
      <c r="AJ56" s="61" t="s">
        <v>145</v>
      </c>
      <c r="AK56" s="61" t="s">
        <v>708</v>
      </c>
      <c r="AL56" s="61" t="s">
        <v>709</v>
      </c>
      <c r="AM56" s="61" t="s">
        <v>740</v>
      </c>
      <c r="AN56" s="61" t="s">
        <v>739</v>
      </c>
      <c r="AO56" s="61" t="s">
        <v>147</v>
      </c>
      <c r="AP56" s="61" t="s">
        <v>149</v>
      </c>
      <c r="AQ56" s="61" t="s">
        <v>71</v>
      </c>
      <c r="AR56" s="61" t="s">
        <v>148</v>
      </c>
      <c r="AS56" s="61" t="s">
        <v>150</v>
      </c>
      <c r="AT56" s="61" t="s">
        <v>847</v>
      </c>
      <c r="AU56" s="61" t="s">
        <v>185</v>
      </c>
      <c r="AW56" s="61" t="s">
        <v>71</v>
      </c>
      <c r="AX56" s="61" t="s">
        <v>148</v>
      </c>
      <c r="AY56" s="61" t="s">
        <v>150</v>
      </c>
      <c r="AZ56" s="61" t="s">
        <v>846</v>
      </c>
      <c r="BA56" s="61" t="s">
        <v>842</v>
      </c>
      <c r="BB56" s="61" t="s">
        <v>185</v>
      </c>
      <c r="BD56" s="61" t="s">
        <v>816</v>
      </c>
      <c r="BE56" s="61" t="s">
        <v>817</v>
      </c>
      <c r="BF56" s="61" t="s">
        <v>818</v>
      </c>
      <c r="BG56" s="61" t="s">
        <v>819</v>
      </c>
      <c r="BH56" s="61" t="s">
        <v>820</v>
      </c>
      <c r="BI56" s="61" t="s">
        <v>822</v>
      </c>
    </row>
    <row r="57" spans="1:61" ht="15.6" customHeight="1" x14ac:dyDescent="0.3">
      <c r="A57" s="63">
        <f t="shared" si="8"/>
        <v>49</v>
      </c>
      <c r="B57" s="63" t="s">
        <v>753</v>
      </c>
      <c r="C57" s="73">
        <v>46197</v>
      </c>
      <c r="D57" s="74">
        <v>0.875</v>
      </c>
      <c r="E57" s="63" t="s">
        <v>717</v>
      </c>
      <c r="F57" s="63" t="s">
        <v>96</v>
      </c>
      <c r="G57" s="64" t="s">
        <v>81</v>
      </c>
      <c r="H57" s="64" t="s">
        <v>107</v>
      </c>
      <c r="I57" s="105"/>
      <c r="J57" s="105"/>
      <c r="K57" s="63" t="str">
        <f t="shared" si="1"/>
        <v/>
      </c>
      <c r="L57" s="63">
        <f t="shared" si="2"/>
        <v>0</v>
      </c>
      <c r="N57" s="106"/>
      <c r="O57" s="106"/>
      <c r="P57" s="63" t="str">
        <f t="shared" si="0"/>
        <v/>
      </c>
      <c r="Q57" s="63">
        <f t="shared" si="3"/>
        <v>0</v>
      </c>
      <c r="S57" s="89">
        <f t="shared" si="4"/>
        <v>0</v>
      </c>
      <c r="T57" s="89">
        <f t="shared" si="5"/>
        <v>0</v>
      </c>
      <c r="U57" s="89">
        <f t="shared" si="6"/>
        <v>0</v>
      </c>
      <c r="V57" s="90">
        <f t="shared" si="7"/>
        <v>0</v>
      </c>
      <c r="AH57" s="63">
        <v>104</v>
      </c>
      <c r="AI57" s="63" t="s">
        <v>746</v>
      </c>
      <c r="AJ57" s="73">
        <v>46222</v>
      </c>
      <c r="AK57" s="74">
        <v>0.875</v>
      </c>
      <c r="AL57" s="63" t="s">
        <v>715</v>
      </c>
      <c r="AM57" s="63" t="s">
        <v>782</v>
      </c>
      <c r="AN57" s="63" t="s">
        <v>783</v>
      </c>
      <c r="AO57" s="63" t="str">
        <f>Inschrijfformulier!AU48</f>
        <v/>
      </c>
      <c r="AP57" s="63" t="str">
        <f>Inschrijfformulier!AU49</f>
        <v/>
      </c>
      <c r="AQ57" s="100"/>
      <c r="AR57" s="100"/>
      <c r="AS57" s="63" t="str">
        <f>IF(AND(AQ57&lt;&gt;"",AR57&lt;&gt;""),IF(AQ57&gt;AR57,"T",IF(AQ57&lt;AR57,"U","G")),"")</f>
        <v/>
      </c>
      <c r="AT57" s="63">
        <f t="shared" ref="AT57" si="58">IF(AQ57&lt;&gt;"",IF(AR57&lt;&gt;"",1,0),0)</f>
        <v>0</v>
      </c>
      <c r="AU57" s="88" t="str">
        <f>IF(AND(AQ57&lt;&gt;"",AR57&lt;&gt;""),IF(AQ57&gt;AR57,AO57,IF(AR57&gt;AQ57,AP57,"VUL IN")),"")</f>
        <v/>
      </c>
      <c r="AW57" s="103"/>
      <c r="AX57" s="103"/>
      <c r="AY57" s="63" t="str">
        <f>IF(AND(AW57&lt;&gt;"",AX57&lt;&gt;""),IF(AW57&gt;AX57,"T",IF(AW57&lt;AX57,"U","G")),"")</f>
        <v/>
      </c>
      <c r="AZ57" s="63">
        <f>IF(AW57="",0,1)</f>
        <v>0</v>
      </c>
      <c r="BA57" s="88" t="str">
        <f t="shared" ref="BA57" si="59">IF(AO57=BB57,AP57,AO57)</f>
        <v/>
      </c>
      <c r="BB57" s="88" t="str">
        <f t="shared" ref="BB57" si="60">AU57</f>
        <v/>
      </c>
      <c r="BD57" s="89">
        <f>IF(AS57=AY57,5,0)*AZ57</f>
        <v>0</v>
      </c>
      <c r="BE57" s="89">
        <f>IF(AQ57=AW57,2,0)*AZ57</f>
        <v>0</v>
      </c>
      <c r="BF57" s="89">
        <f>IF(AR57=AX57,2,0)*AZ57</f>
        <v>0</v>
      </c>
      <c r="BG57" s="89">
        <f>IF(ISERROR(MATCH(AO57,$BA$57,0))=TRUE,0,64)*AZ57+IF(ISERROR(MATCH(AO57,$BB$57,0))=TRUE,0,64)*AZ57</f>
        <v>0</v>
      </c>
      <c r="BH57" s="89">
        <f>IF(ISERROR(MATCH(AP57,$BA$57,0))=TRUE,0,64)*AZ57+IF(ISERROR(MATCH(AP57,$BB$57,0))=TRUE,0,64)*AZ57</f>
        <v>0</v>
      </c>
      <c r="BI57" s="90">
        <f>SUM(BD57:BH57)</f>
        <v>0</v>
      </c>
    </row>
    <row r="58" spans="1:61" ht="15.6" customHeight="1" x14ac:dyDescent="0.3">
      <c r="A58" s="63">
        <f t="shared" si="8"/>
        <v>50</v>
      </c>
      <c r="B58" s="63" t="s">
        <v>753</v>
      </c>
      <c r="C58" s="73">
        <v>46197</v>
      </c>
      <c r="D58" s="74">
        <v>0.875</v>
      </c>
      <c r="E58" s="63" t="s">
        <v>725</v>
      </c>
      <c r="F58" s="63" t="s">
        <v>96</v>
      </c>
      <c r="G58" s="64" t="s">
        <v>151</v>
      </c>
      <c r="H58" s="64" t="s">
        <v>103</v>
      </c>
      <c r="I58" s="105"/>
      <c r="J58" s="105"/>
      <c r="K58" s="63" t="str">
        <f t="shared" si="1"/>
        <v/>
      </c>
      <c r="L58" s="63">
        <f t="shared" si="2"/>
        <v>0</v>
      </c>
      <c r="N58" s="106"/>
      <c r="O58" s="106"/>
      <c r="P58" s="63" t="str">
        <f t="shared" si="0"/>
        <v/>
      </c>
      <c r="Q58" s="63">
        <f t="shared" si="3"/>
        <v>0</v>
      </c>
      <c r="S58" s="89">
        <f t="shared" si="4"/>
        <v>0</v>
      </c>
      <c r="T58" s="89">
        <f t="shared" si="5"/>
        <v>0</v>
      </c>
      <c r="U58" s="89">
        <f t="shared" si="6"/>
        <v>0</v>
      </c>
      <c r="V58" s="90">
        <f t="shared" si="7"/>
        <v>0</v>
      </c>
      <c r="X58" s="152" t="s">
        <v>176</v>
      </c>
      <c r="Y58" s="153"/>
      <c r="Z58" s="153"/>
      <c r="AA58" s="153"/>
      <c r="AB58" s="153"/>
      <c r="AC58" s="153"/>
      <c r="AD58" s="153"/>
      <c r="AE58" s="153"/>
      <c r="AF58" s="153"/>
      <c r="AL58" s="76"/>
      <c r="AO58" s="76"/>
      <c r="AP58" s="76"/>
    </row>
    <row r="59" spans="1:61" ht="15.6" customHeight="1" x14ac:dyDescent="0.3">
      <c r="A59" s="63">
        <f t="shared" si="8"/>
        <v>51</v>
      </c>
      <c r="B59" s="63" t="s">
        <v>756</v>
      </c>
      <c r="C59" s="73">
        <v>46198</v>
      </c>
      <c r="D59" s="74">
        <v>0</v>
      </c>
      <c r="E59" s="63" t="s">
        <v>728</v>
      </c>
      <c r="F59" s="63" t="s">
        <v>97</v>
      </c>
      <c r="G59" s="64" t="s">
        <v>714</v>
      </c>
      <c r="H59" s="64" t="s">
        <v>73</v>
      </c>
      <c r="I59" s="105"/>
      <c r="J59" s="105"/>
      <c r="K59" s="63" t="str">
        <f t="shared" si="1"/>
        <v/>
      </c>
      <c r="L59" s="63">
        <f t="shared" si="2"/>
        <v>0</v>
      </c>
      <c r="N59" s="106"/>
      <c r="O59" s="106"/>
      <c r="P59" s="63" t="str">
        <f t="shared" si="0"/>
        <v/>
      </c>
      <c r="Q59" s="63">
        <f t="shared" si="3"/>
        <v>0</v>
      </c>
      <c r="S59" s="89">
        <f t="shared" si="4"/>
        <v>0</v>
      </c>
      <c r="T59" s="89">
        <f t="shared" si="5"/>
        <v>0</v>
      </c>
      <c r="U59" s="89">
        <f t="shared" si="6"/>
        <v>0</v>
      </c>
      <c r="V59" s="90">
        <f t="shared" si="7"/>
        <v>0</v>
      </c>
      <c r="X59" s="77" t="s">
        <v>165</v>
      </c>
      <c r="Y59" s="61" t="s">
        <v>166</v>
      </c>
      <c r="Z59" s="61" t="s">
        <v>68</v>
      </c>
      <c r="AA59" s="61" t="s">
        <v>69</v>
      </c>
      <c r="AB59" s="61" t="s">
        <v>70</v>
      </c>
      <c r="AC59" s="61" t="s">
        <v>167</v>
      </c>
      <c r="AD59" s="61" t="s">
        <v>168</v>
      </c>
      <c r="AE59" s="61" t="s">
        <v>72</v>
      </c>
      <c r="AF59" s="61" t="s">
        <v>169</v>
      </c>
      <c r="AI59" s="142" t="s">
        <v>190</v>
      </c>
      <c r="AJ59" s="142"/>
      <c r="AK59" s="142"/>
      <c r="AL59" s="142"/>
      <c r="AM59" s="142"/>
      <c r="AN59" s="142"/>
      <c r="AO59" s="144" t="str">
        <f>AU57</f>
        <v/>
      </c>
      <c r="AP59" s="144"/>
      <c r="AQ59" s="141" t="str">
        <f>IF(AY71=107,"ALLES INGEVULD","NIET ALLES INGEVULD")</f>
        <v>NIET ALLES INGEVULD</v>
      </c>
      <c r="AR59" s="141"/>
      <c r="AS59" s="141"/>
      <c r="AT59" s="141"/>
      <c r="AU59" s="141"/>
      <c r="BH59" s="61" t="s">
        <v>825</v>
      </c>
      <c r="BI59" s="61" t="s">
        <v>822</v>
      </c>
    </row>
    <row r="60" spans="1:61" ht="15.6" customHeight="1" x14ac:dyDescent="0.3">
      <c r="A60" s="63">
        <f t="shared" si="8"/>
        <v>52</v>
      </c>
      <c r="B60" s="63" t="s">
        <v>756</v>
      </c>
      <c r="C60" s="73">
        <v>46198</v>
      </c>
      <c r="D60" s="74">
        <v>0</v>
      </c>
      <c r="E60" s="63" t="s">
        <v>723</v>
      </c>
      <c r="F60" s="63" t="s">
        <v>97</v>
      </c>
      <c r="G60" s="64" t="s">
        <v>108</v>
      </c>
      <c r="H60" s="64" t="s">
        <v>713</v>
      </c>
      <c r="I60" s="105"/>
      <c r="J60" s="105"/>
      <c r="K60" s="63" t="str">
        <f t="shared" si="1"/>
        <v/>
      </c>
      <c r="L60" s="63">
        <f t="shared" si="2"/>
        <v>0</v>
      </c>
      <c r="N60" s="106"/>
      <c r="O60" s="106"/>
      <c r="P60" s="63" t="str">
        <f t="shared" si="0"/>
        <v/>
      </c>
      <c r="Q60" s="63">
        <f t="shared" si="3"/>
        <v>0</v>
      </c>
      <c r="S60" s="89">
        <f t="shared" si="4"/>
        <v>0</v>
      </c>
      <c r="T60" s="89">
        <f t="shared" si="5"/>
        <v>0</v>
      </c>
      <c r="U60" s="89">
        <f t="shared" si="6"/>
        <v>0</v>
      </c>
      <c r="V60" s="90">
        <f t="shared" si="7"/>
        <v>0</v>
      </c>
      <c r="X60" s="65" t="str">
        <f>_Lookup!B10</f>
        <v>Spanje</v>
      </c>
      <c r="Y60" s="66">
        <f>IFERROR(INDEX(_Berekening!$B$52:$B$55,MATCH(X60,_Berekening!$A$52:$A$55,0)),0)</f>
        <v>0</v>
      </c>
      <c r="Z60" s="66">
        <f>IFERROR(INDEX(_Berekening!$C$52:$C$55,MATCH(X60,_Berekening!$A$52:$A$55,0)),0)</f>
        <v>0</v>
      </c>
      <c r="AA60" s="66">
        <f>IFERROR(INDEX(_Berekening!$D$52:$D$55,MATCH(X60,_Berekening!$A$52:$A$55,0)),0)</f>
        <v>0</v>
      </c>
      <c r="AB60" s="66">
        <f>IFERROR(INDEX(_Berekening!$E$52:$E$55,MATCH(X60,_Berekening!$A$52:$A$55,0)),0)</f>
        <v>0</v>
      </c>
      <c r="AC60" s="66">
        <f>IFERROR(INDEX(_Berekening!$F$52:$F$55,MATCH(X60,_Berekening!$A$52:$A$55,0)),0)</f>
        <v>0</v>
      </c>
      <c r="AD60" s="66">
        <f>IFERROR(INDEX(_Berekening!$G$52:$G$55,MATCH(X60,_Berekening!$A$52:$A$55,0)),0)</f>
        <v>0</v>
      </c>
      <c r="AE60" s="66">
        <f>IFERROR(INDEX(_Berekening!$H$52:$H$55,MATCH(X60,_Berekening!$A$52:$A$55,0)),0)</f>
        <v>0</v>
      </c>
      <c r="AF60" s="66">
        <f>IFERROR(INDEX(_Berekening!$I$52:$I$55,MATCH(X60,_Berekening!$A$52:$A$55,0)),0)</f>
        <v>0</v>
      </c>
      <c r="AI60" s="143"/>
      <c r="AJ60" s="143"/>
      <c r="AK60" s="143"/>
      <c r="AL60" s="143"/>
      <c r="AM60" s="143"/>
      <c r="AN60" s="143"/>
      <c r="AO60" s="145"/>
      <c r="AP60" s="145"/>
      <c r="AQ60" s="141"/>
      <c r="AR60" s="141"/>
      <c r="AS60" s="141"/>
      <c r="AT60" s="141"/>
      <c r="AU60" s="141"/>
      <c r="BH60" s="89">
        <f>IF(AO59=BB57,100,0)*AZ57</f>
        <v>0</v>
      </c>
      <c r="BI60" s="90">
        <f>SUM(BD60:BH60)</f>
        <v>0</v>
      </c>
    </row>
    <row r="61" spans="1:61" ht="15.6" customHeight="1" thickBot="1" x14ac:dyDescent="0.35">
      <c r="A61" s="63">
        <f t="shared" si="8"/>
        <v>53</v>
      </c>
      <c r="B61" s="63" t="s">
        <v>756</v>
      </c>
      <c r="C61" s="73">
        <v>46198</v>
      </c>
      <c r="D61" s="74">
        <v>0.125</v>
      </c>
      <c r="E61" s="63" t="s">
        <v>142</v>
      </c>
      <c r="F61" s="63" t="s">
        <v>95</v>
      </c>
      <c r="G61" s="64" t="s">
        <v>144</v>
      </c>
      <c r="H61" s="64" t="s">
        <v>75</v>
      </c>
      <c r="I61" s="105"/>
      <c r="J61" s="105"/>
      <c r="K61" s="63" t="str">
        <f t="shared" si="1"/>
        <v/>
      </c>
      <c r="L61" s="63">
        <f t="shared" si="2"/>
        <v>0</v>
      </c>
      <c r="N61" s="106"/>
      <c r="O61" s="106"/>
      <c r="P61" s="63" t="str">
        <f t="shared" si="0"/>
        <v/>
      </c>
      <c r="Q61" s="63">
        <f t="shared" si="3"/>
        <v>0</v>
      </c>
      <c r="S61" s="89">
        <f t="shared" si="4"/>
        <v>0</v>
      </c>
      <c r="T61" s="89">
        <f t="shared" si="5"/>
        <v>0</v>
      </c>
      <c r="U61" s="89">
        <f t="shared" si="6"/>
        <v>0</v>
      </c>
      <c r="V61" s="90">
        <f t="shared" si="7"/>
        <v>0</v>
      </c>
      <c r="X61" s="65" t="str">
        <f>_Lookup!C10</f>
        <v>Kaapverdië</v>
      </c>
      <c r="Y61" s="66">
        <f>IFERROR(INDEX(_Berekening!$B$52:$B$55,MATCH(X61,_Berekening!$A$52:$A$55,0)),0)</f>
        <v>0</v>
      </c>
      <c r="Z61" s="66">
        <f>IFERROR(INDEX(_Berekening!$C$52:$C$55,MATCH(X61,_Berekening!$A$52:$A$55,0)),0)</f>
        <v>0</v>
      </c>
      <c r="AA61" s="66">
        <f>IFERROR(INDEX(_Berekening!$D$52:$D$55,MATCH(X61,_Berekening!$A$52:$A$55,0)),0)</f>
        <v>0</v>
      </c>
      <c r="AB61" s="66">
        <f>IFERROR(INDEX(_Berekening!$E$52:$E$55,MATCH(X61,_Berekening!$A$52:$A$55,0)),0)</f>
        <v>0</v>
      </c>
      <c r="AC61" s="66">
        <f>IFERROR(INDEX(_Berekening!$F$52:$F$55,MATCH(X61,_Berekening!$A$52:$A$55,0)),0)</f>
        <v>0</v>
      </c>
      <c r="AD61" s="66">
        <f>IFERROR(INDEX(_Berekening!$G$52:$G$55,MATCH(X61,_Berekening!$A$52:$A$55,0)),0)</f>
        <v>0</v>
      </c>
      <c r="AE61" s="66">
        <f>IFERROR(INDEX(_Berekening!$H$52:$H$55,MATCH(X61,_Berekening!$A$52:$A$55,0)),0)</f>
        <v>0</v>
      </c>
      <c r="AF61" s="66">
        <f>IFERROR(INDEX(_Berekening!$I$52:$I$55,MATCH(X61,_Berekening!$A$52:$A$55,0)),0)</f>
        <v>0</v>
      </c>
    </row>
    <row r="62" spans="1:61" ht="15.6" customHeight="1" x14ac:dyDescent="0.3">
      <c r="A62" s="63">
        <f t="shared" si="8"/>
        <v>54</v>
      </c>
      <c r="B62" s="63" t="s">
        <v>756</v>
      </c>
      <c r="C62" s="73">
        <v>46198</v>
      </c>
      <c r="D62" s="74">
        <v>0.125</v>
      </c>
      <c r="E62" s="63" t="s">
        <v>722</v>
      </c>
      <c r="F62" s="63" t="s">
        <v>95</v>
      </c>
      <c r="G62" s="64" t="s">
        <v>707</v>
      </c>
      <c r="H62" s="64" t="s">
        <v>88</v>
      </c>
      <c r="I62" s="105"/>
      <c r="J62" s="105"/>
      <c r="K62" s="63" t="str">
        <f t="shared" si="1"/>
        <v/>
      </c>
      <c r="L62" s="63">
        <f t="shared" si="2"/>
        <v>0</v>
      </c>
      <c r="N62" s="106"/>
      <c r="O62" s="106"/>
      <c r="P62" s="63" t="str">
        <f t="shared" si="0"/>
        <v/>
      </c>
      <c r="Q62" s="63">
        <f t="shared" si="3"/>
        <v>0</v>
      </c>
      <c r="S62" s="89">
        <f t="shared" si="4"/>
        <v>0</v>
      </c>
      <c r="T62" s="89">
        <f t="shared" si="5"/>
        <v>0</v>
      </c>
      <c r="U62" s="89">
        <f t="shared" si="6"/>
        <v>0</v>
      </c>
      <c r="V62" s="90">
        <f t="shared" si="7"/>
        <v>0</v>
      </c>
      <c r="X62" s="67" t="str">
        <f>_Lookup!D10</f>
        <v>Saoedi-Arabië</v>
      </c>
      <c r="Y62" s="68">
        <f>IFERROR(INDEX(_Berekening!$B$52:$B$55,MATCH(X62,_Berekening!$A$52:$A$55,0)),0)</f>
        <v>0</v>
      </c>
      <c r="Z62" s="68">
        <f>IFERROR(INDEX(_Berekening!$C$52:$C$55,MATCH(X62,_Berekening!$A$52:$A$55,0)),0)</f>
        <v>0</v>
      </c>
      <c r="AA62" s="68">
        <f>IFERROR(INDEX(_Berekening!$D$52:$D$55,MATCH(X62,_Berekening!$A$52:$A$55,0)),0)</f>
        <v>0</v>
      </c>
      <c r="AB62" s="68">
        <f>IFERROR(INDEX(_Berekening!$E$52:$E$55,MATCH(X62,_Berekening!$A$52:$A$55,0)),0)</f>
        <v>0</v>
      </c>
      <c r="AC62" s="68">
        <f>IFERROR(INDEX(_Berekening!$F$52:$F$55,MATCH(X62,_Berekening!$A$52:$A$55,0)),0)</f>
        <v>0</v>
      </c>
      <c r="AD62" s="68">
        <f>IFERROR(INDEX(_Berekening!$G$52:$G$55,MATCH(X62,_Berekening!$A$52:$A$55,0)),0)</f>
        <v>0</v>
      </c>
      <c r="AE62" s="68">
        <f>IFERROR(INDEX(_Berekening!$H$52:$H$55,MATCH(X62,_Berekening!$A$52:$A$55,0)),0)</f>
        <v>0</v>
      </c>
      <c r="AF62" s="68">
        <f>IFERROR(INDEX(_Berekening!$I$52:$I$55,MATCH(X62,_Berekening!$A$52:$A$55,0)),0)</f>
        <v>0</v>
      </c>
      <c r="AU62" s="110" t="s">
        <v>839</v>
      </c>
    </row>
    <row r="63" spans="1:61" ht="15.6" customHeight="1" thickBot="1" x14ac:dyDescent="0.35">
      <c r="A63" s="63">
        <f t="shared" si="8"/>
        <v>55</v>
      </c>
      <c r="B63" s="63" t="s">
        <v>756</v>
      </c>
      <c r="C63" s="73">
        <v>46198</v>
      </c>
      <c r="D63" s="74">
        <v>0.91666666666666663</v>
      </c>
      <c r="E63" s="63" t="s">
        <v>715</v>
      </c>
      <c r="F63" s="63" t="s">
        <v>99</v>
      </c>
      <c r="G63" s="64" t="s">
        <v>104</v>
      </c>
      <c r="H63" s="64" t="s">
        <v>42</v>
      </c>
      <c r="I63" s="105"/>
      <c r="J63" s="105"/>
      <c r="K63" s="63" t="str">
        <f t="shared" si="1"/>
        <v/>
      </c>
      <c r="L63" s="63">
        <f t="shared" si="2"/>
        <v>0</v>
      </c>
      <c r="N63" s="106"/>
      <c r="O63" s="106"/>
      <c r="P63" s="63" t="str">
        <f t="shared" si="0"/>
        <v/>
      </c>
      <c r="Q63" s="63">
        <f t="shared" si="3"/>
        <v>0</v>
      </c>
      <c r="S63" s="89">
        <f t="shared" si="4"/>
        <v>0</v>
      </c>
      <c r="T63" s="89">
        <f t="shared" si="5"/>
        <v>0</v>
      </c>
      <c r="U63" s="89">
        <f t="shared" si="6"/>
        <v>0</v>
      </c>
      <c r="V63" s="90">
        <f t="shared" si="7"/>
        <v>0</v>
      </c>
      <c r="X63" s="64" t="str">
        <f>_Lookup!I10</f>
        <v>Uruguay</v>
      </c>
      <c r="Y63" s="63">
        <f>IFERROR(INDEX(_Berekening!$B$52:$B$55,MATCH(X63,_Berekening!$A$52:$A$55,0)),0)</f>
        <v>0</v>
      </c>
      <c r="Z63" s="63">
        <f>IFERROR(INDEX(_Berekening!$C$52:$C$55,MATCH(X63,_Berekening!$A$52:$A$55,0)),0)</f>
        <v>0</v>
      </c>
      <c r="AA63" s="63">
        <f>IFERROR(INDEX(_Berekening!$D$52:$D$55,MATCH(X63,_Berekening!$A$52:$A$55,0)),0)</f>
        <v>0</v>
      </c>
      <c r="AB63" s="63">
        <f>IFERROR(INDEX(_Berekening!$E$52:$E$55,MATCH(X63,_Berekening!$A$52:$A$55,0)),0)</f>
        <v>0</v>
      </c>
      <c r="AC63" s="63">
        <f>IFERROR(INDEX(_Berekening!$F$52:$F$55,MATCH(X63,_Berekening!$A$52:$A$55,0)),0)</f>
        <v>0</v>
      </c>
      <c r="AD63" s="63">
        <f>IFERROR(INDEX(_Berekening!$G$52:$G$55,MATCH(X63,_Berekening!$A$52:$A$55,0)),0)</f>
        <v>0</v>
      </c>
      <c r="AE63" s="63">
        <f>IFERROR(INDEX(_Berekening!$H$52:$H$55,MATCH(X63,_Berekening!$A$52:$A$55,0)),0)</f>
        <v>0</v>
      </c>
      <c r="AF63" s="63">
        <f>IFERROR(INDEX(_Berekening!$I$52:$I$55,MATCH(X63,_Berekening!$A$52:$A$55,0)),0)</f>
        <v>0</v>
      </c>
      <c r="AI63" s="142" t="s">
        <v>814</v>
      </c>
      <c r="AJ63" s="142"/>
      <c r="AK63" s="142"/>
      <c r="AL63" s="142"/>
      <c r="AM63" s="142"/>
      <c r="AN63" s="142"/>
      <c r="AO63" s="142"/>
      <c r="AP63" s="87"/>
      <c r="AQ63" s="87"/>
      <c r="AR63" s="87"/>
      <c r="AS63" s="87"/>
      <c r="AT63" s="87"/>
      <c r="AU63" s="111">
        <f>SUM(V9:V80)</f>
        <v>0</v>
      </c>
    </row>
    <row r="64" spans="1:61" ht="15.6" customHeight="1" thickBot="1" x14ac:dyDescent="0.35">
      <c r="A64" s="63">
        <f t="shared" si="8"/>
        <v>56</v>
      </c>
      <c r="B64" s="63" t="s">
        <v>756</v>
      </c>
      <c r="C64" s="73">
        <v>46198</v>
      </c>
      <c r="D64" s="74">
        <v>0.91666666666666663</v>
      </c>
      <c r="E64" s="63" t="s">
        <v>720</v>
      </c>
      <c r="F64" s="63" t="s">
        <v>99</v>
      </c>
      <c r="G64" s="64" t="s">
        <v>154</v>
      </c>
      <c r="H64" s="64" t="s">
        <v>721</v>
      </c>
      <c r="I64" s="105"/>
      <c r="J64" s="105"/>
      <c r="K64" s="63" t="str">
        <f t="shared" si="1"/>
        <v/>
      </c>
      <c r="L64" s="63">
        <f t="shared" si="2"/>
        <v>0</v>
      </c>
      <c r="N64" s="106"/>
      <c r="O64" s="106"/>
      <c r="P64" s="63" t="str">
        <f t="shared" si="0"/>
        <v/>
      </c>
      <c r="Q64" s="63">
        <f t="shared" si="3"/>
        <v>0</v>
      </c>
      <c r="S64" s="89">
        <f t="shared" si="4"/>
        <v>0</v>
      </c>
      <c r="T64" s="89">
        <f t="shared" si="5"/>
        <v>0</v>
      </c>
      <c r="U64" s="89">
        <f t="shared" si="6"/>
        <v>0</v>
      </c>
      <c r="V64" s="90">
        <f t="shared" si="7"/>
        <v>0</v>
      </c>
      <c r="AI64" s="143"/>
      <c r="AJ64" s="143"/>
      <c r="AK64" s="143"/>
      <c r="AL64" s="143"/>
      <c r="AM64" s="143"/>
      <c r="AN64" s="143"/>
      <c r="AO64" s="143"/>
      <c r="AP64" s="87"/>
      <c r="AQ64" s="87"/>
      <c r="AR64" s="87"/>
      <c r="AS64" s="87"/>
      <c r="AT64" s="87"/>
      <c r="AU64" s="85" t="s">
        <v>843</v>
      </c>
    </row>
    <row r="65" spans="1:61" ht="15.6" customHeight="1" x14ac:dyDescent="0.3">
      <c r="A65" s="63">
        <f t="shared" si="8"/>
        <v>57</v>
      </c>
      <c r="B65" s="63" t="s">
        <v>759</v>
      </c>
      <c r="C65" s="73">
        <v>46199</v>
      </c>
      <c r="D65" s="74">
        <v>4.1666666666666664E-2</v>
      </c>
      <c r="E65" s="63" t="s">
        <v>719</v>
      </c>
      <c r="F65" s="63" t="s">
        <v>100</v>
      </c>
      <c r="G65" s="64" t="s">
        <v>77</v>
      </c>
      <c r="H65" s="64" t="s">
        <v>155</v>
      </c>
      <c r="I65" s="105"/>
      <c r="J65" s="105"/>
      <c r="K65" s="63" t="str">
        <f t="shared" si="1"/>
        <v/>
      </c>
      <c r="L65" s="63">
        <f t="shared" si="2"/>
        <v>0</v>
      </c>
      <c r="N65" s="106"/>
      <c r="O65" s="106"/>
      <c r="P65" s="63" t="str">
        <f t="shared" si="0"/>
        <v/>
      </c>
      <c r="Q65" s="63">
        <f t="shared" si="3"/>
        <v>0</v>
      </c>
      <c r="S65" s="89">
        <f t="shared" si="4"/>
        <v>0</v>
      </c>
      <c r="T65" s="89">
        <f t="shared" si="5"/>
        <v>0</v>
      </c>
      <c r="U65" s="89">
        <f t="shared" si="6"/>
        <v>0</v>
      </c>
      <c r="V65" s="90">
        <f t="shared" si="7"/>
        <v>0</v>
      </c>
      <c r="X65" s="152" t="s">
        <v>177</v>
      </c>
      <c r="Y65" s="153"/>
      <c r="Z65" s="153"/>
      <c r="AA65" s="153"/>
      <c r="AB65" s="153"/>
      <c r="AC65" s="153"/>
      <c r="AD65" s="153"/>
      <c r="AE65" s="153"/>
      <c r="AF65" s="153"/>
      <c r="AO65" s="104" t="s">
        <v>845</v>
      </c>
      <c r="AU65" s="110" t="s">
        <v>840</v>
      </c>
      <c r="AY65" s="61" t="s">
        <v>847</v>
      </c>
      <c r="AZ65" s="61" t="s">
        <v>846</v>
      </c>
      <c r="BB65" s="104" t="s">
        <v>844</v>
      </c>
      <c r="BH65" s="61" t="s">
        <v>824</v>
      </c>
      <c r="BI65" s="61" t="s">
        <v>822</v>
      </c>
    </row>
    <row r="66" spans="1:61" ht="15.6" customHeight="1" thickBot="1" x14ac:dyDescent="0.35">
      <c r="A66" s="63">
        <f t="shared" si="8"/>
        <v>58</v>
      </c>
      <c r="B66" s="63" t="s">
        <v>759</v>
      </c>
      <c r="C66" s="73">
        <v>46199</v>
      </c>
      <c r="D66" s="74">
        <v>4.1666666666666664E-2</v>
      </c>
      <c r="E66" s="63" t="s">
        <v>731</v>
      </c>
      <c r="F66" s="63" t="s">
        <v>100</v>
      </c>
      <c r="G66" s="64" t="s">
        <v>106</v>
      </c>
      <c r="H66" s="75" t="s">
        <v>53</v>
      </c>
      <c r="I66" s="105"/>
      <c r="J66" s="105"/>
      <c r="K66" s="63" t="str">
        <f t="shared" si="1"/>
        <v/>
      </c>
      <c r="L66" s="63">
        <f t="shared" si="2"/>
        <v>0</v>
      </c>
      <c r="N66" s="106"/>
      <c r="O66" s="106"/>
      <c r="P66" s="63" t="str">
        <f t="shared" si="0"/>
        <v/>
      </c>
      <c r="Q66" s="63">
        <f t="shared" si="3"/>
        <v>0</v>
      </c>
      <c r="S66" s="89">
        <f t="shared" si="4"/>
        <v>0</v>
      </c>
      <c r="T66" s="89">
        <f t="shared" si="5"/>
        <v>0</v>
      </c>
      <c r="U66" s="89">
        <f t="shared" si="6"/>
        <v>0</v>
      </c>
      <c r="V66" s="90">
        <f t="shared" si="7"/>
        <v>0</v>
      </c>
      <c r="X66" s="77" t="s">
        <v>165</v>
      </c>
      <c r="Y66" s="61" t="s">
        <v>166</v>
      </c>
      <c r="Z66" s="61" t="s">
        <v>68</v>
      </c>
      <c r="AA66" s="61" t="s">
        <v>69</v>
      </c>
      <c r="AB66" s="61" t="s">
        <v>70</v>
      </c>
      <c r="AC66" s="61" t="s">
        <v>167</v>
      </c>
      <c r="AD66" s="61" t="s">
        <v>168</v>
      </c>
      <c r="AE66" s="61" t="s">
        <v>72</v>
      </c>
      <c r="AF66" s="61" t="s">
        <v>169</v>
      </c>
      <c r="AJ66" s="98" t="s">
        <v>89</v>
      </c>
      <c r="AK66" s="94"/>
      <c r="AL66" s="95"/>
      <c r="AM66" s="95"/>
      <c r="AN66" s="96"/>
      <c r="AO66" s="109"/>
      <c r="AU66" s="111">
        <f>SUM(BI11:BI26,BI30:BI37,BI41:BI44,BI48:BI49,BI53,BI57,BI60)</f>
        <v>0</v>
      </c>
      <c r="AY66" s="63">
        <f t="shared" ref="AY66:AY68" si="61">IF(AO66&lt;&gt;"",1,0)</f>
        <v>0</v>
      </c>
      <c r="AZ66" s="63">
        <v>0</v>
      </c>
      <c r="BB66" s="99">
        <f>AO66</f>
        <v>0</v>
      </c>
      <c r="BH66" s="89">
        <f>IF(ABS(BB66-AO66)&gt;100,0,100-ABS(BB66-AO66))*AZ66</f>
        <v>0</v>
      </c>
      <c r="BI66" s="90">
        <f>SUM(BD66:BH66)</f>
        <v>0</v>
      </c>
    </row>
    <row r="67" spans="1:61" ht="15.6" customHeight="1" thickBot="1" x14ac:dyDescent="0.35">
      <c r="A67" s="63">
        <f t="shared" si="8"/>
        <v>59</v>
      </c>
      <c r="B67" s="63" t="s">
        <v>759</v>
      </c>
      <c r="C67" s="73">
        <v>46199</v>
      </c>
      <c r="D67" s="74">
        <v>0.16666666666666666</v>
      </c>
      <c r="E67" s="63" t="s">
        <v>711</v>
      </c>
      <c r="F67" s="63" t="s">
        <v>98</v>
      </c>
      <c r="G67" s="64" t="s">
        <v>153</v>
      </c>
      <c r="H67" s="64" t="s">
        <v>86</v>
      </c>
      <c r="I67" s="105"/>
      <c r="J67" s="105"/>
      <c r="K67" s="63" t="str">
        <f t="shared" si="1"/>
        <v/>
      </c>
      <c r="L67" s="63">
        <f t="shared" si="2"/>
        <v>0</v>
      </c>
      <c r="N67" s="106"/>
      <c r="O67" s="106"/>
      <c r="P67" s="63" t="str">
        <f t="shared" si="0"/>
        <v/>
      </c>
      <c r="Q67" s="63">
        <f t="shared" si="3"/>
        <v>0</v>
      </c>
      <c r="S67" s="89">
        <f t="shared" si="4"/>
        <v>0</v>
      </c>
      <c r="T67" s="89">
        <f t="shared" si="5"/>
        <v>0</v>
      </c>
      <c r="U67" s="89">
        <f t="shared" si="6"/>
        <v>0</v>
      </c>
      <c r="V67" s="90">
        <f t="shared" si="7"/>
        <v>0</v>
      </c>
      <c r="X67" s="65" t="str">
        <f>_Lookup!B11</f>
        <v>Frankrijk</v>
      </c>
      <c r="Y67" s="66">
        <f>IFERROR(INDEX(_Berekening!$B$59:$B$62,MATCH(X67,_Berekening!$A$59:$A$62,0)),0)</f>
        <v>0</v>
      </c>
      <c r="Z67" s="66">
        <f>IFERROR(INDEX(_Berekening!$C$59:$C$62,MATCH(X67,_Berekening!$A$59:$A$62,0)),0)</f>
        <v>0</v>
      </c>
      <c r="AA67" s="66">
        <f>IFERROR(INDEX(_Berekening!$D$59:$D$62,MATCH(X67,_Berekening!$A$59:$A$62,0)),0)</f>
        <v>0</v>
      </c>
      <c r="AB67" s="66">
        <f>IFERROR(INDEX(_Berekening!$E$59:$E$62,MATCH(X67,_Berekening!$A$59:$A$62,0)),0)</f>
        <v>0</v>
      </c>
      <c r="AC67" s="66">
        <f>IFERROR(INDEX(_Berekening!$F$59:$F$62,MATCH(X67,_Berekening!$A$59:$A$62,0)),0)</f>
        <v>0</v>
      </c>
      <c r="AD67" s="66">
        <f>IFERROR(INDEX(_Berekening!$G$59:$G$62,MATCH(X67,_Berekening!$A$59:$A$62,0)),0)</f>
        <v>0</v>
      </c>
      <c r="AE67" s="66">
        <f>IFERROR(INDEX(_Berekening!$H$59:$H$62,MATCH(X67,_Berekening!$A$59:$A$62,0)),0)</f>
        <v>0</v>
      </c>
      <c r="AF67" s="66">
        <f>IFERROR(INDEX(_Berekening!$I$59:$I$62,MATCH(X67,_Berekening!$A$59:$A$62,0)),0)</f>
        <v>0</v>
      </c>
      <c r="AJ67" s="98" t="s">
        <v>28</v>
      </c>
      <c r="AK67" s="94"/>
      <c r="AL67" s="95"/>
      <c r="AM67" s="95"/>
      <c r="AN67" s="96"/>
      <c r="AO67" s="109"/>
      <c r="AU67" s="85" t="s">
        <v>843</v>
      </c>
      <c r="AY67" s="63">
        <f t="shared" si="61"/>
        <v>0</v>
      </c>
      <c r="AZ67" s="63">
        <v>0</v>
      </c>
      <c r="BB67" s="99">
        <f t="shared" ref="BB67:BB68" si="62">AO67</f>
        <v>0</v>
      </c>
      <c r="BH67" s="89">
        <f>IF(ABS(BB67-AO67)&gt;80,0,80-ABS(BB67-AO67))*AZ67</f>
        <v>0</v>
      </c>
      <c r="BI67" s="90">
        <f t="shared" ref="BI67:BI68" si="63">SUM(BD67:BH67)</f>
        <v>0</v>
      </c>
    </row>
    <row r="68" spans="1:61" ht="15.6" customHeight="1" x14ac:dyDescent="0.3">
      <c r="A68" s="63">
        <f t="shared" si="8"/>
        <v>60</v>
      </c>
      <c r="B68" s="63" t="s">
        <v>759</v>
      </c>
      <c r="C68" s="73">
        <v>46199</v>
      </c>
      <c r="D68" s="74">
        <v>0.16666666666666666</v>
      </c>
      <c r="E68" s="63" t="s">
        <v>712</v>
      </c>
      <c r="F68" s="63" t="s">
        <v>98</v>
      </c>
      <c r="G68" s="64" t="s">
        <v>152</v>
      </c>
      <c r="H68" s="64" t="s">
        <v>76</v>
      </c>
      <c r="I68" s="105"/>
      <c r="J68" s="105"/>
      <c r="K68" s="63" t="str">
        <f t="shared" si="1"/>
        <v/>
      </c>
      <c r="L68" s="63">
        <f t="shared" si="2"/>
        <v>0</v>
      </c>
      <c r="N68" s="106"/>
      <c r="O68" s="106"/>
      <c r="P68" s="63" t="str">
        <f t="shared" si="0"/>
        <v/>
      </c>
      <c r="Q68" s="63">
        <f t="shared" si="3"/>
        <v>0</v>
      </c>
      <c r="S68" s="89">
        <f t="shared" si="4"/>
        <v>0</v>
      </c>
      <c r="T68" s="89">
        <f t="shared" si="5"/>
        <v>0</v>
      </c>
      <c r="U68" s="89">
        <f t="shared" si="6"/>
        <v>0</v>
      </c>
      <c r="V68" s="90">
        <f t="shared" si="7"/>
        <v>0</v>
      </c>
      <c r="X68" s="65" t="str">
        <f>_Lookup!C11</f>
        <v>Senegal</v>
      </c>
      <c r="Y68" s="66">
        <f>IFERROR(INDEX(_Berekening!$B$59:$B$62,MATCH(X68,_Berekening!$A$59:$A$62,0)),0)</f>
        <v>0</v>
      </c>
      <c r="Z68" s="66">
        <f>IFERROR(INDEX(_Berekening!$C$59:$C$62,MATCH(X68,_Berekening!$A$59:$A$62,0)),0)</f>
        <v>0</v>
      </c>
      <c r="AA68" s="66">
        <f>IFERROR(INDEX(_Berekening!$D$59:$D$62,MATCH(X68,_Berekening!$A$59:$A$62,0)),0)</f>
        <v>0</v>
      </c>
      <c r="AB68" s="66">
        <f>IFERROR(INDEX(_Berekening!$E$59:$E$62,MATCH(X68,_Berekening!$A$59:$A$62,0)),0)</f>
        <v>0</v>
      </c>
      <c r="AC68" s="66">
        <f>IFERROR(INDEX(_Berekening!$F$59:$F$62,MATCH(X68,_Berekening!$A$59:$A$62,0)),0)</f>
        <v>0</v>
      </c>
      <c r="AD68" s="66">
        <f>IFERROR(INDEX(_Berekening!$G$59:$G$62,MATCH(X68,_Berekening!$A$59:$A$62,0)),0)</f>
        <v>0</v>
      </c>
      <c r="AE68" s="66">
        <f>IFERROR(INDEX(_Berekening!$H$59:$H$62,MATCH(X68,_Berekening!$A$59:$A$62,0)),0)</f>
        <v>0</v>
      </c>
      <c r="AF68" s="66">
        <f>IFERROR(INDEX(_Berekening!$I$59:$I$62,MATCH(X68,_Berekening!$A$59:$A$62,0)),0)</f>
        <v>0</v>
      </c>
      <c r="AJ68" s="98" t="s">
        <v>29</v>
      </c>
      <c r="AK68" s="94"/>
      <c r="AL68" s="95"/>
      <c r="AM68" s="95"/>
      <c r="AN68" s="97" t="s">
        <v>90</v>
      </c>
      <c r="AO68" s="109"/>
      <c r="AU68" s="110" t="s">
        <v>102</v>
      </c>
      <c r="AY68" s="63">
        <f t="shared" si="61"/>
        <v>0</v>
      </c>
      <c r="AZ68" s="63">
        <v>0</v>
      </c>
      <c r="BB68" s="99">
        <f t="shared" si="62"/>
        <v>0</v>
      </c>
      <c r="BH68" s="89">
        <f>IF(ABS(BB68-AO68)&gt;16,0,16-ABS(BB68-AO68))*AZ68</f>
        <v>0</v>
      </c>
      <c r="BI68" s="90">
        <f t="shared" si="63"/>
        <v>0</v>
      </c>
    </row>
    <row r="69" spans="1:61" ht="15.6" customHeight="1" thickBot="1" x14ac:dyDescent="0.35">
      <c r="A69" s="63">
        <f t="shared" si="8"/>
        <v>61</v>
      </c>
      <c r="B69" s="63" t="s">
        <v>759</v>
      </c>
      <c r="C69" s="73">
        <v>46199</v>
      </c>
      <c r="D69" s="74">
        <v>0.875</v>
      </c>
      <c r="E69" s="63" t="s">
        <v>716</v>
      </c>
      <c r="F69" s="63" t="s">
        <v>156</v>
      </c>
      <c r="G69" s="64" t="s">
        <v>730</v>
      </c>
      <c r="H69" s="64" t="s">
        <v>82</v>
      </c>
      <c r="I69" s="105"/>
      <c r="J69" s="105"/>
      <c r="K69" s="63" t="str">
        <f t="shared" si="1"/>
        <v/>
      </c>
      <c r="L69" s="63">
        <f t="shared" si="2"/>
        <v>0</v>
      </c>
      <c r="N69" s="106"/>
      <c r="O69" s="106"/>
      <c r="P69" s="63" t="str">
        <f t="shared" si="0"/>
        <v/>
      </c>
      <c r="Q69" s="63">
        <f t="shared" si="3"/>
        <v>0</v>
      </c>
      <c r="S69" s="89">
        <f t="shared" si="4"/>
        <v>0</v>
      </c>
      <c r="T69" s="89">
        <f t="shared" si="5"/>
        <v>0</v>
      </c>
      <c r="U69" s="89">
        <f t="shared" si="6"/>
        <v>0</v>
      </c>
      <c r="V69" s="90">
        <f t="shared" si="7"/>
        <v>0</v>
      </c>
      <c r="X69" s="67" t="str">
        <f>_Lookup!D11</f>
        <v>Irak</v>
      </c>
      <c r="Y69" s="68">
        <f>IFERROR(INDEX(_Berekening!$B$59:$B$62,MATCH(X69,_Berekening!$A$59:$A$62,0)),0)</f>
        <v>0</v>
      </c>
      <c r="Z69" s="68">
        <f>IFERROR(INDEX(_Berekening!$C$59:$C$62,MATCH(X69,_Berekening!$A$59:$A$62,0)),0)</f>
        <v>0</v>
      </c>
      <c r="AA69" s="68">
        <f>IFERROR(INDEX(_Berekening!$D$59:$D$62,MATCH(X69,_Berekening!$A$59:$A$62,0)),0)</f>
        <v>0</v>
      </c>
      <c r="AB69" s="68">
        <f>IFERROR(INDEX(_Berekening!$E$59:$E$62,MATCH(X69,_Berekening!$A$59:$A$62,0)),0)</f>
        <v>0</v>
      </c>
      <c r="AC69" s="68">
        <f>IFERROR(INDEX(_Berekening!$F$59:$F$62,MATCH(X69,_Berekening!$A$59:$A$62,0)),0)</f>
        <v>0</v>
      </c>
      <c r="AD69" s="68">
        <f>IFERROR(INDEX(_Berekening!$G$59:$G$62,MATCH(X69,_Berekening!$A$59:$A$62,0)),0)</f>
        <v>0</v>
      </c>
      <c r="AE69" s="68">
        <f>IFERROR(INDEX(_Berekening!$H$59:$H$62,MATCH(X69,_Berekening!$A$59:$A$62,0)),0)</f>
        <v>0</v>
      </c>
      <c r="AF69" s="68">
        <f>IFERROR(INDEX(_Berekening!$I$59:$I$62,MATCH(X69,_Berekening!$A$59:$A$62,0)),0)</f>
        <v>0</v>
      </c>
      <c r="AJ69" s="93" t="s">
        <v>823</v>
      </c>
      <c r="AK69" s="91"/>
      <c r="AL69" s="91"/>
      <c r="AM69" s="91"/>
      <c r="AN69" s="92"/>
      <c r="AU69" s="111">
        <f>SUM(BI66:BI68)</f>
        <v>0</v>
      </c>
    </row>
    <row r="70" spans="1:61" ht="15.6" customHeight="1" thickBot="1" x14ac:dyDescent="0.35">
      <c r="A70" s="63">
        <f t="shared" si="8"/>
        <v>62</v>
      </c>
      <c r="B70" s="63" t="s">
        <v>759</v>
      </c>
      <c r="C70" s="73">
        <v>46199</v>
      </c>
      <c r="D70" s="74">
        <v>0.875</v>
      </c>
      <c r="E70" s="63" t="s">
        <v>710</v>
      </c>
      <c r="F70" s="63" t="s">
        <v>156</v>
      </c>
      <c r="G70" s="64" t="s">
        <v>105</v>
      </c>
      <c r="H70" s="64" t="s">
        <v>157</v>
      </c>
      <c r="I70" s="105"/>
      <c r="J70" s="105"/>
      <c r="K70" s="63" t="str">
        <f t="shared" si="1"/>
        <v/>
      </c>
      <c r="L70" s="63">
        <f t="shared" si="2"/>
        <v>0</v>
      </c>
      <c r="N70" s="106"/>
      <c r="O70" s="106"/>
      <c r="P70" s="63" t="str">
        <f t="shared" si="0"/>
        <v/>
      </c>
      <c r="Q70" s="63">
        <f t="shared" si="3"/>
        <v>0</v>
      </c>
      <c r="S70" s="89">
        <f t="shared" si="4"/>
        <v>0</v>
      </c>
      <c r="T70" s="89">
        <f t="shared" si="5"/>
        <v>0</v>
      </c>
      <c r="U70" s="89">
        <f t="shared" si="6"/>
        <v>0</v>
      </c>
      <c r="V70" s="90">
        <f t="shared" si="7"/>
        <v>0</v>
      </c>
      <c r="X70" s="64" t="str">
        <f>_Lookup!I11</f>
        <v>Noorwegen</v>
      </c>
      <c r="Y70" s="63">
        <f>IFERROR(INDEX(_Berekening!$B$59:$B$62,MATCH(X70,_Berekening!$A$59:$A$62,0)),0)</f>
        <v>0</v>
      </c>
      <c r="Z70" s="63">
        <f>IFERROR(INDEX(_Berekening!$C$59:$C$62,MATCH(X70,_Berekening!$A$59:$A$62,0)),0)</f>
        <v>0</v>
      </c>
      <c r="AA70" s="63">
        <f>IFERROR(INDEX(_Berekening!$D$59:$D$62,MATCH(X70,_Berekening!$A$59:$A$62,0)),0)</f>
        <v>0</v>
      </c>
      <c r="AB70" s="63">
        <f>IFERROR(INDEX(_Berekening!$E$59:$E$62,MATCH(X70,_Berekening!$A$59:$A$62,0)),0)</f>
        <v>0</v>
      </c>
      <c r="AC70" s="63">
        <f>IFERROR(INDEX(_Berekening!$F$59:$F$62,MATCH(X70,_Berekening!$A$59:$A$62,0)),0)</f>
        <v>0</v>
      </c>
      <c r="AD70" s="63">
        <f>IFERROR(INDEX(_Berekening!$G$59:$G$62,MATCH(X70,_Berekening!$A$59:$A$62,0)),0)</f>
        <v>0</v>
      </c>
      <c r="AE70" s="63">
        <f>IFERROR(INDEX(_Berekening!$H$59:$H$62,MATCH(X70,_Berekening!$A$59:$A$62,0)),0)</f>
        <v>0</v>
      </c>
      <c r="AF70" s="63">
        <f>IFERROR(INDEX(_Berekening!$I$59:$I$62,MATCH(X70,_Berekening!$A$59:$A$62,0)),0)</f>
        <v>0</v>
      </c>
    </row>
    <row r="71" spans="1:61" ht="15.6" customHeight="1" thickBot="1" x14ac:dyDescent="0.35">
      <c r="A71" s="63">
        <f t="shared" si="8"/>
        <v>63</v>
      </c>
      <c r="B71" s="63" t="s">
        <v>760</v>
      </c>
      <c r="C71" s="73">
        <v>46200</v>
      </c>
      <c r="D71" s="74">
        <v>8.3333333333333329E-2</v>
      </c>
      <c r="E71" s="63" t="s">
        <v>718</v>
      </c>
      <c r="F71" s="63" t="s">
        <v>101</v>
      </c>
      <c r="G71" s="64" t="s">
        <v>724</v>
      </c>
      <c r="H71" s="64" t="s">
        <v>729</v>
      </c>
      <c r="I71" s="105"/>
      <c r="J71" s="105"/>
      <c r="K71" s="63" t="str">
        <f t="shared" si="1"/>
        <v/>
      </c>
      <c r="L71" s="63">
        <f t="shared" si="2"/>
        <v>0</v>
      </c>
      <c r="N71" s="106"/>
      <c r="O71" s="106"/>
      <c r="P71" s="63" t="str">
        <f t="shared" si="0"/>
        <v/>
      </c>
      <c r="Q71" s="63">
        <f t="shared" si="3"/>
        <v>0</v>
      </c>
      <c r="S71" s="89">
        <f t="shared" si="4"/>
        <v>0</v>
      </c>
      <c r="T71" s="89">
        <f t="shared" si="5"/>
        <v>0</v>
      </c>
      <c r="U71" s="89">
        <f t="shared" si="6"/>
        <v>0</v>
      </c>
      <c r="V71" s="90">
        <f t="shared" si="7"/>
        <v>0</v>
      </c>
      <c r="AM71" s="154" t="s">
        <v>826</v>
      </c>
      <c r="AN71" s="155"/>
      <c r="AO71" s="156"/>
      <c r="AP71" s="160">
        <f>AU63+AU66+AU69</f>
        <v>0</v>
      </c>
      <c r="AY71" s="108">
        <f>SUM(L9:L80,AT11:AT26,AT30:AT37,AT41:AT44,AT48:AT49,AT53,AT57,AY66:AY68)</f>
        <v>0</v>
      </c>
    </row>
    <row r="72" spans="1:61" ht="15.6" customHeight="1" thickBot="1" x14ac:dyDescent="0.35">
      <c r="A72" s="63">
        <f t="shared" si="8"/>
        <v>64</v>
      </c>
      <c r="B72" s="63" t="s">
        <v>760</v>
      </c>
      <c r="C72" s="73">
        <v>46200</v>
      </c>
      <c r="D72" s="74">
        <v>8.3333333333333329E-2</v>
      </c>
      <c r="E72" s="63" t="s">
        <v>143</v>
      </c>
      <c r="F72" s="63" t="s">
        <v>101</v>
      </c>
      <c r="G72" s="64" t="s">
        <v>78</v>
      </c>
      <c r="H72" s="64" t="s">
        <v>39</v>
      </c>
      <c r="I72" s="105"/>
      <c r="J72" s="105"/>
      <c r="K72" s="63" t="str">
        <f t="shared" si="1"/>
        <v/>
      </c>
      <c r="L72" s="63">
        <f t="shared" si="2"/>
        <v>0</v>
      </c>
      <c r="N72" s="106"/>
      <c r="O72" s="106"/>
      <c r="P72" s="63" t="str">
        <f t="shared" si="0"/>
        <v/>
      </c>
      <c r="Q72" s="63">
        <f t="shared" si="3"/>
        <v>0</v>
      </c>
      <c r="S72" s="89">
        <f t="shared" si="4"/>
        <v>0</v>
      </c>
      <c r="T72" s="89">
        <f t="shared" si="5"/>
        <v>0</v>
      </c>
      <c r="U72" s="89">
        <f t="shared" si="6"/>
        <v>0</v>
      </c>
      <c r="V72" s="90">
        <f t="shared" si="7"/>
        <v>0</v>
      </c>
      <c r="X72" s="150" t="s">
        <v>178</v>
      </c>
      <c r="Y72" s="151"/>
      <c r="Z72" s="151"/>
      <c r="AA72" s="151"/>
      <c r="AB72" s="151"/>
      <c r="AC72" s="151"/>
      <c r="AD72" s="151"/>
      <c r="AE72" s="151"/>
      <c r="AF72" s="151"/>
      <c r="AM72" s="157"/>
      <c r="AN72" s="158"/>
      <c r="AO72" s="159"/>
      <c r="AP72" s="161"/>
    </row>
    <row r="73" spans="1:61" ht="15.6" customHeight="1" x14ac:dyDescent="0.3">
      <c r="A73" s="63">
        <f t="shared" si="8"/>
        <v>65</v>
      </c>
      <c r="B73" s="63" t="s">
        <v>760</v>
      </c>
      <c r="C73" s="73">
        <v>46200</v>
      </c>
      <c r="D73" s="74">
        <v>0.20833333333333334</v>
      </c>
      <c r="E73" s="63" t="s">
        <v>725</v>
      </c>
      <c r="F73" s="63" t="s">
        <v>69</v>
      </c>
      <c r="G73" s="64" t="s">
        <v>726</v>
      </c>
      <c r="H73" s="64" t="s">
        <v>84</v>
      </c>
      <c r="I73" s="105"/>
      <c r="J73" s="105"/>
      <c r="K73" s="63" t="str">
        <f t="shared" si="1"/>
        <v/>
      </c>
      <c r="L73" s="63">
        <f t="shared" si="2"/>
        <v>0</v>
      </c>
      <c r="N73" s="106"/>
      <c r="O73" s="106"/>
      <c r="P73" s="63" t="str">
        <f t="shared" ref="P73:P79" si="64">IF(AND(N73&lt;&gt;"",O73&lt;&gt;""),IF(N73&gt;O73,"T",IF(N73&lt;O73,"U","G")),"")</f>
        <v/>
      </c>
      <c r="Q73" s="63">
        <f t="shared" si="3"/>
        <v>0</v>
      </c>
      <c r="S73" s="89">
        <f t="shared" si="4"/>
        <v>0</v>
      </c>
      <c r="T73" s="89">
        <f t="shared" si="5"/>
        <v>0</v>
      </c>
      <c r="U73" s="89">
        <f t="shared" si="6"/>
        <v>0</v>
      </c>
      <c r="V73" s="90">
        <f t="shared" si="7"/>
        <v>0</v>
      </c>
      <c r="X73" s="77" t="s">
        <v>165</v>
      </c>
      <c r="Y73" s="61" t="s">
        <v>166</v>
      </c>
      <c r="Z73" s="61" t="s">
        <v>68</v>
      </c>
      <c r="AA73" s="61" t="s">
        <v>69</v>
      </c>
      <c r="AB73" s="61" t="s">
        <v>70</v>
      </c>
      <c r="AC73" s="61" t="s">
        <v>167</v>
      </c>
      <c r="AD73" s="61" t="s">
        <v>168</v>
      </c>
      <c r="AE73" s="61" t="s">
        <v>72</v>
      </c>
      <c r="AF73" s="61" t="s">
        <v>169</v>
      </c>
    </row>
    <row r="74" spans="1:61" ht="15.6" customHeight="1" x14ac:dyDescent="0.3">
      <c r="A74" s="63">
        <f t="shared" si="8"/>
        <v>66</v>
      </c>
      <c r="B74" s="63" t="s">
        <v>760</v>
      </c>
      <c r="C74" s="73">
        <v>46200</v>
      </c>
      <c r="D74" s="74">
        <v>0.20833333333333334</v>
      </c>
      <c r="E74" s="63" t="s">
        <v>717</v>
      </c>
      <c r="F74" s="63" t="s">
        <v>69</v>
      </c>
      <c r="G74" s="64" t="s">
        <v>727</v>
      </c>
      <c r="H74" s="64" t="s">
        <v>87</v>
      </c>
      <c r="I74" s="105"/>
      <c r="J74" s="105"/>
      <c r="K74" s="63" t="str">
        <f t="shared" ref="K74:K80" si="65">IF(AND(I74&lt;&gt;"",J74&lt;&gt;""),IF(I74&gt;J74,"T",IF(I74&lt;J74,"U","G")),"")</f>
        <v/>
      </c>
      <c r="L74" s="63">
        <f t="shared" ref="L74:L80" si="66">IF(I74&lt;&gt;"",IF(J74&lt;&gt;"",1,0),0)</f>
        <v>0</v>
      </c>
      <c r="N74" s="106"/>
      <c r="O74" s="106"/>
      <c r="P74" s="63" t="str">
        <f t="shared" si="64"/>
        <v/>
      </c>
      <c r="Q74" s="63">
        <f t="shared" ref="Q74:Q80" si="67">IF(N74="",0,1)</f>
        <v>0</v>
      </c>
      <c r="S74" s="89">
        <f t="shared" ref="S74:S80" si="68">IF(K74=P74,5,0)*Q74</f>
        <v>0</v>
      </c>
      <c r="T74" s="89">
        <f t="shared" ref="T74:T80" si="69">IF(I74=N74,2,0)*Q74</f>
        <v>0</v>
      </c>
      <c r="U74" s="89">
        <f t="shared" ref="U74:U80" si="70">IF(J74=O74,2,0)*Q74</f>
        <v>0</v>
      </c>
      <c r="V74" s="90">
        <f t="shared" ref="V74:V80" si="71">SUM(S74:U74)</f>
        <v>0</v>
      </c>
      <c r="X74" s="65" t="str">
        <f>_Lookup!B12</f>
        <v>Argentinië</v>
      </c>
      <c r="Y74" s="66">
        <f>IFERROR(INDEX(_Berekening!$B$66:$B$69,MATCH(X74,_Berekening!$A$66:$A$69,0)),0)</f>
        <v>0</v>
      </c>
      <c r="Z74" s="66">
        <f>IFERROR(INDEX(_Berekening!$C$66:$C$69,MATCH(X74,_Berekening!$A$66:$A$69,0)),0)</f>
        <v>0</v>
      </c>
      <c r="AA74" s="66">
        <f>IFERROR(INDEX(_Berekening!$D$66:$D$69,MATCH(X74,_Berekening!$A$66:$A$69,0)),0)</f>
        <v>0</v>
      </c>
      <c r="AB74" s="66">
        <f>IFERROR(INDEX(_Berekening!$E$66:$E$69,MATCH(X74,_Berekening!$A$66:$A$69,0)),0)</f>
        <v>0</v>
      </c>
      <c r="AC74" s="66">
        <f>IFERROR(INDEX(_Berekening!$F$66:$F$69,MATCH(X74,_Berekening!$A$66:$A$69,0)),0)</f>
        <v>0</v>
      </c>
      <c r="AD74" s="66">
        <f>IFERROR(INDEX(_Berekening!$G$66:$G$69,MATCH(X74,_Berekening!$A$66:$A$69,0)),0)</f>
        <v>0</v>
      </c>
      <c r="AE74" s="66">
        <f>IFERROR(INDEX(_Berekening!$H$66:$H$69,MATCH(X74,_Berekening!$A$66:$A$69,0)),0)</f>
        <v>0</v>
      </c>
      <c r="AF74" s="66">
        <f>IFERROR(INDEX(_Berekening!$I$66:$I$69,MATCH(X74,_Berekening!$A$66:$A$69,0)),0)</f>
        <v>0</v>
      </c>
    </row>
    <row r="75" spans="1:61" ht="15.6" customHeight="1" x14ac:dyDescent="0.3">
      <c r="A75" s="63">
        <f t="shared" ref="A75:A80" si="72">A74+1</f>
        <v>67</v>
      </c>
      <c r="B75" s="63" t="s">
        <v>760</v>
      </c>
      <c r="C75" s="73">
        <v>46200</v>
      </c>
      <c r="D75" s="74">
        <v>0.95833333333333337</v>
      </c>
      <c r="E75" s="63" t="s">
        <v>715</v>
      </c>
      <c r="F75" s="63" t="s">
        <v>162</v>
      </c>
      <c r="G75" s="64" t="s">
        <v>163</v>
      </c>
      <c r="H75" s="64" t="s">
        <v>79</v>
      </c>
      <c r="I75" s="105"/>
      <c r="J75" s="105"/>
      <c r="K75" s="63" t="str">
        <f t="shared" si="65"/>
        <v/>
      </c>
      <c r="L75" s="63">
        <f t="shared" si="66"/>
        <v>0</v>
      </c>
      <c r="N75" s="106"/>
      <c r="O75" s="106"/>
      <c r="P75" s="63" t="str">
        <f t="shared" si="64"/>
        <v/>
      </c>
      <c r="Q75" s="63">
        <f t="shared" si="67"/>
        <v>0</v>
      </c>
      <c r="S75" s="89">
        <f t="shared" si="68"/>
        <v>0</v>
      </c>
      <c r="T75" s="89">
        <f t="shared" si="69"/>
        <v>0</v>
      </c>
      <c r="U75" s="89">
        <f t="shared" si="70"/>
        <v>0</v>
      </c>
      <c r="V75" s="90">
        <f t="shared" si="71"/>
        <v>0</v>
      </c>
      <c r="X75" s="65" t="str">
        <f>_Lookup!C12</f>
        <v>Algerije</v>
      </c>
      <c r="Y75" s="66">
        <f>IFERROR(INDEX(_Berekening!$B$66:$B$69,MATCH(X75,_Berekening!$A$66:$A$69,0)),0)</f>
        <v>0</v>
      </c>
      <c r="Z75" s="66">
        <f>IFERROR(INDEX(_Berekening!$C$66:$C$69,MATCH(X75,_Berekening!$A$66:$A$69,0)),0)</f>
        <v>0</v>
      </c>
      <c r="AA75" s="66">
        <f>IFERROR(INDEX(_Berekening!$D$66:$D$69,MATCH(X75,_Berekening!$A$66:$A$69,0)),0)</f>
        <v>0</v>
      </c>
      <c r="AB75" s="66">
        <f>IFERROR(INDEX(_Berekening!$E$66:$E$69,MATCH(X75,_Berekening!$A$66:$A$69,0)),0)</f>
        <v>0</v>
      </c>
      <c r="AC75" s="66">
        <f>IFERROR(INDEX(_Berekening!$F$66:$F$69,MATCH(X75,_Berekening!$A$66:$A$69,0)),0)</f>
        <v>0</v>
      </c>
      <c r="AD75" s="66">
        <f>IFERROR(INDEX(_Berekening!$G$66:$G$69,MATCH(X75,_Berekening!$A$66:$A$69,0)),0)</f>
        <v>0</v>
      </c>
      <c r="AE75" s="66">
        <f>IFERROR(INDEX(_Berekening!$H$66:$H$69,MATCH(X75,_Berekening!$A$66:$A$69,0)),0)</f>
        <v>0</v>
      </c>
      <c r="AF75" s="66">
        <f>IFERROR(INDEX(_Berekening!$I$66:$I$69,MATCH(X75,_Berekening!$A$66:$A$69,0)),0)</f>
        <v>0</v>
      </c>
    </row>
    <row r="76" spans="1:61" ht="15.6" customHeight="1" x14ac:dyDescent="0.3">
      <c r="A76" s="63">
        <f t="shared" si="72"/>
        <v>68</v>
      </c>
      <c r="B76" s="63" t="s">
        <v>760</v>
      </c>
      <c r="C76" s="73">
        <v>46200</v>
      </c>
      <c r="D76" s="74">
        <v>0.95833333333333337</v>
      </c>
      <c r="E76" s="63" t="s">
        <v>720</v>
      </c>
      <c r="F76" s="63" t="s">
        <v>162</v>
      </c>
      <c r="G76" s="64" t="s">
        <v>74</v>
      </c>
      <c r="H76" s="64" t="s">
        <v>85</v>
      </c>
      <c r="I76" s="105"/>
      <c r="J76" s="105"/>
      <c r="K76" s="63" t="str">
        <f t="shared" si="65"/>
        <v/>
      </c>
      <c r="L76" s="63">
        <f t="shared" si="66"/>
        <v>0</v>
      </c>
      <c r="N76" s="106"/>
      <c r="O76" s="106"/>
      <c r="P76" s="63" t="str">
        <f t="shared" si="64"/>
        <v/>
      </c>
      <c r="Q76" s="63">
        <f t="shared" si="67"/>
        <v>0</v>
      </c>
      <c r="S76" s="89">
        <f t="shared" si="68"/>
        <v>0</v>
      </c>
      <c r="T76" s="89">
        <f t="shared" si="69"/>
        <v>0</v>
      </c>
      <c r="U76" s="89">
        <f t="shared" si="70"/>
        <v>0</v>
      </c>
      <c r="V76" s="90">
        <f t="shared" si="71"/>
        <v>0</v>
      </c>
      <c r="X76" s="67" t="str">
        <f>_Lookup!D12</f>
        <v>Oostenrijk</v>
      </c>
      <c r="Y76" s="68">
        <f>IFERROR(INDEX(_Berekening!$B$66:$B$69,MATCH(X76,_Berekening!$A$66:$A$69,0)),0)</f>
        <v>0</v>
      </c>
      <c r="Z76" s="68">
        <f>IFERROR(INDEX(_Berekening!$C$66:$C$69,MATCH(X76,_Berekening!$A$66:$A$69,0)),0)</f>
        <v>0</v>
      </c>
      <c r="AA76" s="68">
        <f>IFERROR(INDEX(_Berekening!$D$66:$D$69,MATCH(X76,_Berekening!$A$66:$A$69,0)),0)</f>
        <v>0</v>
      </c>
      <c r="AB76" s="68">
        <f>IFERROR(INDEX(_Berekening!$E$66:$E$69,MATCH(X76,_Berekening!$A$66:$A$69,0)),0)</f>
        <v>0</v>
      </c>
      <c r="AC76" s="68">
        <f>IFERROR(INDEX(_Berekening!$F$66:$F$69,MATCH(X76,_Berekening!$A$66:$A$69,0)),0)</f>
        <v>0</v>
      </c>
      <c r="AD76" s="68">
        <f>IFERROR(INDEX(_Berekening!$G$66:$G$69,MATCH(X76,_Berekening!$A$66:$A$69,0)),0)</f>
        <v>0</v>
      </c>
      <c r="AE76" s="68">
        <f>IFERROR(INDEX(_Berekening!$H$66:$H$69,MATCH(X76,_Berekening!$A$66:$A$69,0)),0)</f>
        <v>0</v>
      </c>
      <c r="AF76" s="68">
        <f>IFERROR(INDEX(_Berekening!$I$66:$I$69,MATCH(X76,_Berekening!$A$66:$A$69,0)),0)</f>
        <v>0</v>
      </c>
    </row>
    <row r="77" spans="1:61" ht="15.6" customHeight="1" x14ac:dyDescent="0.3">
      <c r="A77" s="63">
        <f t="shared" si="72"/>
        <v>69</v>
      </c>
      <c r="B77" s="63" t="s">
        <v>746</v>
      </c>
      <c r="C77" s="73">
        <v>46201</v>
      </c>
      <c r="D77" s="74">
        <v>6.25E-2</v>
      </c>
      <c r="E77" s="63" t="s">
        <v>728</v>
      </c>
      <c r="F77" s="63" t="s">
        <v>159</v>
      </c>
      <c r="G77" s="64" t="s">
        <v>161</v>
      </c>
      <c r="H77" s="64" t="s">
        <v>58</v>
      </c>
      <c r="I77" s="105"/>
      <c r="J77" s="105"/>
      <c r="K77" s="63" t="str">
        <f t="shared" si="65"/>
        <v/>
      </c>
      <c r="L77" s="63">
        <f t="shared" si="66"/>
        <v>0</v>
      </c>
      <c r="N77" s="106"/>
      <c r="O77" s="106"/>
      <c r="P77" s="63" t="str">
        <f t="shared" si="64"/>
        <v/>
      </c>
      <c r="Q77" s="63">
        <f t="shared" si="67"/>
        <v>0</v>
      </c>
      <c r="S77" s="89">
        <f t="shared" si="68"/>
        <v>0</v>
      </c>
      <c r="T77" s="89">
        <f t="shared" si="69"/>
        <v>0</v>
      </c>
      <c r="U77" s="89">
        <f t="shared" si="70"/>
        <v>0</v>
      </c>
      <c r="V77" s="90">
        <f t="shared" si="71"/>
        <v>0</v>
      </c>
      <c r="X77" s="64" t="str">
        <f>_Lookup!I12</f>
        <v>Jordanië</v>
      </c>
      <c r="Y77" s="63">
        <f>IFERROR(INDEX(_Berekening!$B$66:$B$69,MATCH(X77,_Berekening!$A$66:$A$69,0)),0)</f>
        <v>0</v>
      </c>
      <c r="Z77" s="63">
        <f>IFERROR(INDEX(_Berekening!$C$66:$C$69,MATCH(X77,_Berekening!$A$66:$A$69,0)),0)</f>
        <v>0</v>
      </c>
      <c r="AA77" s="63">
        <f>IFERROR(INDEX(_Berekening!$D$66:$D$69,MATCH(X77,_Berekening!$A$66:$A$69,0)),0)</f>
        <v>0</v>
      </c>
      <c r="AB77" s="63">
        <f>IFERROR(INDEX(_Berekening!$E$66:$E$69,MATCH(X77,_Berekening!$A$66:$A$69,0)),0)</f>
        <v>0</v>
      </c>
      <c r="AC77" s="63">
        <f>IFERROR(INDEX(_Berekening!$F$66:$F$69,MATCH(X77,_Berekening!$A$66:$A$69,0)),0)</f>
        <v>0</v>
      </c>
      <c r="AD77" s="63">
        <f>IFERROR(INDEX(_Berekening!$G$66:$G$69,MATCH(X77,_Berekening!$A$66:$A$69,0)),0)</f>
        <v>0</v>
      </c>
      <c r="AE77" s="63">
        <f>IFERROR(INDEX(_Berekening!$H$66:$H$69,MATCH(X77,_Berekening!$A$66:$A$69,0)),0)</f>
        <v>0</v>
      </c>
      <c r="AF77" s="63">
        <f>IFERROR(INDEX(_Berekening!$I$66:$I$69,MATCH(X77,_Berekening!$A$66:$A$69,0)),0)</f>
        <v>0</v>
      </c>
    </row>
    <row r="78" spans="1:61" ht="15.6" customHeight="1" x14ac:dyDescent="0.3">
      <c r="A78" s="63">
        <f t="shared" si="72"/>
        <v>70</v>
      </c>
      <c r="B78" s="63" t="s">
        <v>746</v>
      </c>
      <c r="C78" s="73">
        <v>46201</v>
      </c>
      <c r="D78" s="74">
        <v>6.25E-2</v>
      </c>
      <c r="E78" s="63" t="s">
        <v>723</v>
      </c>
      <c r="F78" s="63" t="s">
        <v>159</v>
      </c>
      <c r="G78" s="64" t="s">
        <v>160</v>
      </c>
      <c r="H78" s="64" t="s">
        <v>735</v>
      </c>
      <c r="I78" s="105"/>
      <c r="J78" s="105"/>
      <c r="K78" s="63" t="str">
        <f t="shared" si="65"/>
        <v/>
      </c>
      <c r="L78" s="63">
        <f t="shared" si="66"/>
        <v>0</v>
      </c>
      <c r="N78" s="106"/>
      <c r="O78" s="106"/>
      <c r="P78" s="63" t="str">
        <f t="shared" si="64"/>
        <v/>
      </c>
      <c r="Q78" s="63">
        <f t="shared" si="67"/>
        <v>0</v>
      </c>
      <c r="S78" s="89">
        <f t="shared" si="68"/>
        <v>0</v>
      </c>
      <c r="T78" s="89">
        <f t="shared" si="69"/>
        <v>0</v>
      </c>
      <c r="U78" s="89">
        <f t="shared" si="70"/>
        <v>0</v>
      </c>
      <c r="V78" s="90">
        <f t="shared" si="71"/>
        <v>0</v>
      </c>
    </row>
    <row r="79" spans="1:61" ht="15.6" customHeight="1" x14ac:dyDescent="0.3">
      <c r="A79" s="63">
        <f t="shared" si="72"/>
        <v>71</v>
      </c>
      <c r="B79" s="63" t="s">
        <v>746</v>
      </c>
      <c r="C79" s="73">
        <v>46201</v>
      </c>
      <c r="D79" s="74">
        <v>0.16666666666666666</v>
      </c>
      <c r="E79" s="63" t="s">
        <v>731</v>
      </c>
      <c r="F79" s="63" t="s">
        <v>158</v>
      </c>
      <c r="G79" s="64" t="s">
        <v>732</v>
      </c>
      <c r="H79" s="64" t="s">
        <v>733</v>
      </c>
      <c r="I79" s="105"/>
      <c r="J79" s="105"/>
      <c r="K79" s="63" t="str">
        <f t="shared" si="65"/>
        <v/>
      </c>
      <c r="L79" s="63">
        <f t="shared" si="66"/>
        <v>0</v>
      </c>
      <c r="N79" s="106"/>
      <c r="O79" s="106"/>
      <c r="P79" s="63" t="str">
        <f t="shared" si="64"/>
        <v/>
      </c>
      <c r="Q79" s="63">
        <f t="shared" si="67"/>
        <v>0</v>
      </c>
      <c r="S79" s="89">
        <f t="shared" si="68"/>
        <v>0</v>
      </c>
      <c r="T79" s="89">
        <f t="shared" si="69"/>
        <v>0</v>
      </c>
      <c r="U79" s="89">
        <f t="shared" si="70"/>
        <v>0</v>
      </c>
      <c r="V79" s="90">
        <f t="shared" si="71"/>
        <v>0</v>
      </c>
      <c r="X79" s="150" t="s">
        <v>179</v>
      </c>
      <c r="Y79" s="151"/>
      <c r="Z79" s="151"/>
      <c r="AA79" s="151"/>
      <c r="AB79" s="151"/>
      <c r="AC79" s="151"/>
      <c r="AD79" s="151"/>
      <c r="AE79" s="151"/>
      <c r="AF79" s="151"/>
    </row>
    <row r="80" spans="1:61" ht="15.6" customHeight="1" x14ac:dyDescent="0.3">
      <c r="A80" s="63">
        <f t="shared" si="72"/>
        <v>72</v>
      </c>
      <c r="B80" s="63" t="s">
        <v>746</v>
      </c>
      <c r="C80" s="73">
        <v>46201</v>
      </c>
      <c r="D80" s="74">
        <v>0.16666666666666666</v>
      </c>
      <c r="E80" s="63" t="s">
        <v>719</v>
      </c>
      <c r="F80" s="63" t="s">
        <v>158</v>
      </c>
      <c r="G80" s="64" t="s">
        <v>734</v>
      </c>
      <c r="H80" s="64" t="s">
        <v>83</v>
      </c>
      <c r="I80" s="105"/>
      <c r="J80" s="105"/>
      <c r="K80" s="63" t="str">
        <f t="shared" si="65"/>
        <v/>
      </c>
      <c r="L80" s="63">
        <f t="shared" si="66"/>
        <v>0</v>
      </c>
      <c r="N80" s="106"/>
      <c r="O80" s="106"/>
      <c r="P80" s="63" t="str">
        <f t="shared" ref="P80" si="73">IF(AND(N80&lt;&gt;"",O80&lt;&gt;""),IF(N80&gt;O80,"T",IF(N80&lt;O80,"U","G")),"")</f>
        <v/>
      </c>
      <c r="Q80" s="63">
        <f t="shared" si="67"/>
        <v>0</v>
      </c>
      <c r="S80" s="89">
        <f t="shared" si="68"/>
        <v>0</v>
      </c>
      <c r="T80" s="89">
        <f t="shared" si="69"/>
        <v>0</v>
      </c>
      <c r="U80" s="89">
        <f t="shared" si="70"/>
        <v>0</v>
      </c>
      <c r="V80" s="90">
        <f t="shared" si="71"/>
        <v>0</v>
      </c>
      <c r="X80" s="77" t="s">
        <v>165</v>
      </c>
      <c r="Y80" s="61" t="s">
        <v>166</v>
      </c>
      <c r="Z80" s="61" t="s">
        <v>68</v>
      </c>
      <c r="AA80" s="61" t="s">
        <v>69</v>
      </c>
      <c r="AB80" s="61" t="s">
        <v>70</v>
      </c>
      <c r="AC80" s="61" t="s">
        <v>167</v>
      </c>
      <c r="AD80" s="61" t="s">
        <v>168</v>
      </c>
      <c r="AE80" s="61" t="s">
        <v>72</v>
      </c>
      <c r="AF80" s="61" t="s">
        <v>169</v>
      </c>
    </row>
    <row r="81" spans="6:32" ht="15.6" customHeight="1" x14ac:dyDescent="0.3">
      <c r="X81" s="65" t="str">
        <f>_Lookup!B13</f>
        <v>Portugal</v>
      </c>
      <c r="Y81" s="66">
        <f>IFERROR(INDEX(_Berekening!$B$73:$B$76,MATCH(X81,_Berekening!$A$73:$A$76,0)),0)</f>
        <v>0</v>
      </c>
      <c r="Z81" s="66">
        <f>IFERROR(INDEX(_Berekening!$C$73:$C$76,MATCH(X81,_Berekening!$A$73:$A$76,0)),0)</f>
        <v>0</v>
      </c>
      <c r="AA81" s="66">
        <f>IFERROR(INDEX(_Berekening!$D$73:$D$76,MATCH(X81,_Berekening!$A$73:$A$76,0)),0)</f>
        <v>0</v>
      </c>
      <c r="AB81" s="66">
        <f>IFERROR(INDEX(_Berekening!$E$73:$E$76,MATCH(X81,_Berekening!$A$73:$A$76,0)),0)</f>
        <v>0</v>
      </c>
      <c r="AC81" s="66">
        <f>IFERROR(INDEX(_Berekening!$F$73:$F$76,MATCH(X81,_Berekening!$A$73:$A$76,0)),0)</f>
        <v>0</v>
      </c>
      <c r="AD81" s="66">
        <f>IFERROR(INDEX(_Berekening!$G$73:$G$76,MATCH(X81,_Berekening!$A$73:$A$76,0)),0)</f>
        <v>0</v>
      </c>
      <c r="AE81" s="66">
        <f>IFERROR(INDEX(_Berekening!$H$73:$H$76,MATCH(X81,_Berekening!$A$73:$A$76,0)),0)</f>
        <v>0</v>
      </c>
      <c r="AF81" s="66">
        <f>IFERROR(INDEX(_Berekening!$I$73:$I$76,MATCH(X81,_Berekening!$A$73:$A$76,0)),0)</f>
        <v>0</v>
      </c>
    </row>
    <row r="82" spans="6:32" ht="15.6" customHeight="1" x14ac:dyDescent="0.3">
      <c r="X82" s="65" t="str">
        <f>_Lookup!C13</f>
        <v>DR Congo</v>
      </c>
      <c r="Y82" s="66">
        <f>IFERROR(INDEX(_Berekening!$B$73:$B$76,MATCH(X82,_Berekening!$A$73:$A$76,0)),0)</f>
        <v>0</v>
      </c>
      <c r="Z82" s="66">
        <f>IFERROR(INDEX(_Berekening!$C$73:$C$76,MATCH(X82,_Berekening!$A$73:$A$76,0)),0)</f>
        <v>0</v>
      </c>
      <c r="AA82" s="66">
        <f>IFERROR(INDEX(_Berekening!$D$73:$D$76,MATCH(X82,_Berekening!$A$73:$A$76,0)),0)</f>
        <v>0</v>
      </c>
      <c r="AB82" s="66">
        <f>IFERROR(INDEX(_Berekening!$E$73:$E$76,MATCH(X82,_Berekening!$A$73:$A$76,0)),0)</f>
        <v>0</v>
      </c>
      <c r="AC82" s="66">
        <f>IFERROR(INDEX(_Berekening!$F$73:$F$76,MATCH(X82,_Berekening!$A$73:$A$76,0)),0)</f>
        <v>0</v>
      </c>
      <c r="AD82" s="66">
        <f>IFERROR(INDEX(_Berekening!$G$73:$G$76,MATCH(X82,_Berekening!$A$73:$A$76,0)),0)</f>
        <v>0</v>
      </c>
      <c r="AE82" s="66">
        <f>IFERROR(INDEX(_Berekening!$H$73:$H$76,MATCH(X82,_Berekening!$A$73:$A$76,0)),0)</f>
        <v>0</v>
      </c>
      <c r="AF82" s="66">
        <f>IFERROR(INDEX(_Berekening!$I$73:$I$76,MATCH(X82,_Berekening!$A$73:$A$76,0)),0)</f>
        <v>0</v>
      </c>
    </row>
    <row r="83" spans="6:32" ht="15.6" customHeight="1" x14ac:dyDescent="0.3">
      <c r="F83" s="142" t="s">
        <v>815</v>
      </c>
      <c r="G83" s="142"/>
      <c r="H83" s="142"/>
      <c r="I83" s="142"/>
      <c r="J83" s="142"/>
      <c r="K83" s="142"/>
      <c r="X83" s="67" t="str">
        <f>_Lookup!D13</f>
        <v>Oezbekistan</v>
      </c>
      <c r="Y83" s="68">
        <f>IFERROR(INDEX(_Berekening!$B$73:$B$76,MATCH(X83,_Berekening!$A$73:$A$76,0)),0)</f>
        <v>0</v>
      </c>
      <c r="Z83" s="68">
        <f>IFERROR(INDEX(_Berekening!$C$73:$C$76,MATCH(X83,_Berekening!$A$73:$A$76,0)),0)</f>
        <v>0</v>
      </c>
      <c r="AA83" s="68">
        <f>IFERROR(INDEX(_Berekening!$D$73:$D$76,MATCH(X83,_Berekening!$A$73:$A$76,0)),0)</f>
        <v>0</v>
      </c>
      <c r="AB83" s="68">
        <f>IFERROR(INDEX(_Berekening!$E$73:$E$76,MATCH(X83,_Berekening!$A$73:$A$76,0)),0)</f>
        <v>0</v>
      </c>
      <c r="AC83" s="68">
        <f>IFERROR(INDEX(_Berekening!$F$73:$F$76,MATCH(X83,_Berekening!$A$73:$A$76,0)),0)</f>
        <v>0</v>
      </c>
      <c r="AD83" s="68">
        <f>IFERROR(INDEX(_Berekening!$G$73:$G$76,MATCH(X83,_Berekening!$A$73:$A$76,0)),0)</f>
        <v>0</v>
      </c>
      <c r="AE83" s="68">
        <f>IFERROR(INDEX(_Berekening!$H$73:$H$76,MATCH(X83,_Berekening!$A$73:$A$76,0)),0)</f>
        <v>0</v>
      </c>
      <c r="AF83" s="68">
        <f>IFERROR(INDEX(_Berekening!$I$73:$I$76,MATCH(X83,_Berekening!$A$73:$A$76,0)),0)</f>
        <v>0</v>
      </c>
    </row>
    <row r="84" spans="6:32" ht="15.6" customHeight="1" x14ac:dyDescent="0.3">
      <c r="F84" s="143"/>
      <c r="G84" s="143"/>
      <c r="H84" s="143"/>
      <c r="I84" s="143"/>
      <c r="J84" s="143"/>
      <c r="K84" s="143"/>
      <c r="X84" s="64" t="str">
        <f>_Lookup!I13</f>
        <v>Colombia</v>
      </c>
      <c r="Y84" s="63">
        <f>IFERROR(INDEX(_Berekening!$B$73:$B$76,MATCH(X84,_Berekening!$A$73:$A$76,0)),0)</f>
        <v>0</v>
      </c>
      <c r="Z84" s="63">
        <f>IFERROR(INDEX(_Berekening!$C$73:$C$76,MATCH(X84,_Berekening!$A$73:$A$76,0)),0)</f>
        <v>0</v>
      </c>
      <c r="AA84" s="63">
        <f>IFERROR(INDEX(_Berekening!$D$73:$D$76,MATCH(X84,_Berekening!$A$73:$A$76,0)),0)</f>
        <v>0</v>
      </c>
      <c r="AB84" s="63">
        <f>IFERROR(INDEX(_Berekening!$E$73:$E$76,MATCH(X84,_Berekening!$A$73:$A$76,0)),0)</f>
        <v>0</v>
      </c>
      <c r="AC84" s="63">
        <f>IFERROR(INDEX(_Berekening!$F$73:$F$76,MATCH(X84,_Berekening!$A$73:$A$76,0)),0)</f>
        <v>0</v>
      </c>
      <c r="AD84" s="63">
        <f>IFERROR(INDEX(_Berekening!$G$73:$G$76,MATCH(X84,_Berekening!$A$73:$A$76,0)),0)</f>
        <v>0</v>
      </c>
      <c r="AE84" s="63">
        <f>IFERROR(INDEX(_Berekening!$H$73:$H$76,MATCH(X84,_Berekening!$A$73:$A$76,0)),0)</f>
        <v>0</v>
      </c>
      <c r="AF84" s="63">
        <f>IFERROR(INDEX(_Berekening!$I$73:$I$76,MATCH(X84,_Berekening!$A$73:$A$76,0)),0)</f>
        <v>0</v>
      </c>
    </row>
    <row r="86" spans="6:32" ht="15.6" customHeight="1" x14ac:dyDescent="0.3">
      <c r="F86" s="164" t="s">
        <v>181</v>
      </c>
      <c r="G86" s="164"/>
      <c r="H86" s="164"/>
      <c r="I86" s="164"/>
      <c r="J86" s="164"/>
      <c r="K86" s="164"/>
      <c r="X86" s="150" t="s">
        <v>180</v>
      </c>
      <c r="Y86" s="151"/>
      <c r="Z86" s="151"/>
      <c r="AA86" s="151"/>
      <c r="AB86" s="151"/>
      <c r="AC86" s="151"/>
      <c r="AD86" s="151"/>
      <c r="AE86" s="151"/>
      <c r="AF86" s="151"/>
    </row>
    <row r="87" spans="6:32" ht="15.6" customHeight="1" x14ac:dyDescent="0.3">
      <c r="F87" s="61" t="s">
        <v>182</v>
      </c>
      <c r="G87" s="61" t="s">
        <v>146</v>
      </c>
      <c r="H87" s="61" t="s">
        <v>165</v>
      </c>
      <c r="I87" s="61" t="s">
        <v>169</v>
      </c>
      <c r="J87" s="61" t="s">
        <v>72</v>
      </c>
      <c r="K87" s="61" t="s">
        <v>167</v>
      </c>
      <c r="L87" s="61" t="s">
        <v>167</v>
      </c>
      <c r="X87" s="77" t="s">
        <v>165</v>
      </c>
      <c r="Y87" s="61" t="s">
        <v>166</v>
      </c>
      <c r="Z87" s="61" t="s">
        <v>68</v>
      </c>
      <c r="AA87" s="61" t="s">
        <v>69</v>
      </c>
      <c r="AB87" s="61" t="s">
        <v>70</v>
      </c>
      <c r="AC87" s="61" t="s">
        <v>167</v>
      </c>
      <c r="AD87" s="61" t="s">
        <v>168</v>
      </c>
      <c r="AE87" s="61" t="s">
        <v>72</v>
      </c>
      <c r="AF87" s="61" t="s">
        <v>169</v>
      </c>
    </row>
    <row r="88" spans="6:32" ht="15.6" customHeight="1" x14ac:dyDescent="0.3">
      <c r="F88" s="66">
        <v>1</v>
      </c>
      <c r="G88" s="66" t="str">
        <f>INDEX(_Lookup!$A$3:$A$14,MATCH(LARGE(_Lookup!$H$3:$H$14,1),_Lookup!$H$3:$H$14,0))</f>
        <v>A</v>
      </c>
      <c r="H88" s="65" t="str">
        <f>INDEX(_Lookup!$D$3:$D$14,MATCH(LARGE(_Lookup!$H$3:$H$14,1),_Lookup!$H$3:$H$14,0))</f>
        <v>Zuid-Korea</v>
      </c>
      <c r="I88" s="66">
        <f>INDEX(_Lookup!$E$3:$E$14,MATCH(LARGE(_Lookup!$H$3:$H$14,1),_Lookup!$H$3:$H$14,0))</f>
        <v>0</v>
      </c>
      <c r="J88" s="66">
        <f>INDEX(_Lookup!$F$3:$F$14,MATCH(LARGE(_Lookup!$H$3:$H$14,1),_Lookup!$H$3:$H$14,0))</f>
        <v>0</v>
      </c>
      <c r="K88" s="66">
        <f>INDEX(_Lookup!$G$3:$G$14,MATCH(LARGE(_Lookup!$H$3:$H$14,1),_Lookup!$H$3:$H$14,0))</f>
        <v>0</v>
      </c>
      <c r="L88" s="66">
        <f>INDEX(_Lookup!$G$3:$G$14,MATCH(LARGE(_Lookup!$H$3:$H$14,1),_Lookup!$H$3:$H$14,0))</f>
        <v>0</v>
      </c>
      <c r="X88" s="65" t="str">
        <f>_Lookup!B14</f>
        <v>Engeland</v>
      </c>
      <c r="Y88" s="66">
        <f>IFERROR(INDEX(_Berekening!$B$80:$B$83,MATCH(X88,_Berekening!$A$80:$A$83,0)),0)</f>
        <v>0</v>
      </c>
      <c r="Z88" s="66">
        <f>IFERROR(INDEX(_Berekening!$C$80:$C$83,MATCH(X88,_Berekening!$A$80:$A$83,0)),0)</f>
        <v>0</v>
      </c>
      <c r="AA88" s="66">
        <f>IFERROR(INDEX(_Berekening!$D$80:$D$83,MATCH(X88,_Berekening!$A$80:$A$83,0)),0)</f>
        <v>0</v>
      </c>
      <c r="AB88" s="66">
        <f>IFERROR(INDEX(_Berekening!$E$80:$E$83,MATCH(X88,_Berekening!$A$80:$A$83,0)),0)</f>
        <v>0</v>
      </c>
      <c r="AC88" s="66">
        <f>IFERROR(INDEX(_Berekening!$F$80:$F$83,MATCH(X88,_Berekening!$A$80:$A$83,0)),0)</f>
        <v>0</v>
      </c>
      <c r="AD88" s="66">
        <f>IFERROR(INDEX(_Berekening!$G$80:$G$83,MATCH(X88,_Berekening!$A$80:$A$83,0)),0)</f>
        <v>0</v>
      </c>
      <c r="AE88" s="66">
        <f>IFERROR(INDEX(_Berekening!$H$80:$H$83,MATCH(X88,_Berekening!$A$80:$A$83,0)),0)</f>
        <v>0</v>
      </c>
      <c r="AF88" s="66">
        <f>IFERROR(INDEX(_Berekening!$I$80:$I$83,MATCH(X88,_Berekening!$A$80:$A$83,0)),0)</f>
        <v>0</v>
      </c>
    </row>
    <row r="89" spans="6:32" ht="15.6" customHeight="1" x14ac:dyDescent="0.3">
      <c r="F89" s="66">
        <v>2</v>
      </c>
      <c r="G89" s="66" t="str">
        <f>INDEX(_Lookup!$A$3:$A$14,MATCH(LARGE(_Lookup!$H$3:$H$14,2),_Lookup!$H$3:$H$14,0))</f>
        <v>B</v>
      </c>
      <c r="H89" s="65" t="str">
        <f>INDEX(_Lookup!$D$3:$D$14,MATCH(LARGE(_Lookup!$H$3:$H$14,2),_Lookup!$H$3:$H$14,0))</f>
        <v>Qatar</v>
      </c>
      <c r="I89" s="66">
        <f>INDEX(_Lookup!$E$3:$E$14,MATCH(LARGE(_Lookup!$H$3:$H$14,2),_Lookup!$H$3:$H$14,0))</f>
        <v>0</v>
      </c>
      <c r="J89" s="66">
        <f>INDEX(_Lookup!$F$3:$F$14,MATCH(LARGE(_Lookup!$H$3:$H$14,2),_Lookup!$H$3:$H$14,0))</f>
        <v>0</v>
      </c>
      <c r="K89" s="66">
        <f>INDEX(_Lookup!$G$3:$G$14,MATCH(LARGE(_Lookup!$H$3:$H$14,2),_Lookup!$H$3:$H$14,0))</f>
        <v>0</v>
      </c>
      <c r="L89" s="66">
        <f>INDEX(_Lookup!$G$3:$G$14,MATCH(LARGE(_Lookup!$H$3:$H$14,2),_Lookup!$H$3:$H$14,0))</f>
        <v>0</v>
      </c>
      <c r="X89" s="65" t="str">
        <f>_Lookup!C14</f>
        <v>Kroatië</v>
      </c>
      <c r="Y89" s="66">
        <f>IFERROR(INDEX(_Berekening!$B$80:$B$83,MATCH(X89,_Berekening!$A$80:$A$83,0)),0)</f>
        <v>0</v>
      </c>
      <c r="Z89" s="66">
        <f>IFERROR(INDEX(_Berekening!$C$80:$C$83,MATCH(X89,_Berekening!$A$80:$A$83,0)),0)</f>
        <v>0</v>
      </c>
      <c r="AA89" s="66">
        <f>IFERROR(INDEX(_Berekening!$D$80:$D$83,MATCH(X89,_Berekening!$A$80:$A$83,0)),0)</f>
        <v>0</v>
      </c>
      <c r="AB89" s="66">
        <f>IFERROR(INDEX(_Berekening!$E$80:$E$83,MATCH(X89,_Berekening!$A$80:$A$83,0)),0)</f>
        <v>0</v>
      </c>
      <c r="AC89" s="66">
        <f>IFERROR(INDEX(_Berekening!$F$80:$F$83,MATCH(X89,_Berekening!$A$80:$A$83,0)),0)</f>
        <v>0</v>
      </c>
      <c r="AD89" s="66">
        <f>IFERROR(INDEX(_Berekening!$G$80:$G$83,MATCH(X89,_Berekening!$A$80:$A$83,0)),0)</f>
        <v>0</v>
      </c>
      <c r="AE89" s="66">
        <f>IFERROR(INDEX(_Berekening!$H$80:$H$83,MATCH(X89,_Berekening!$A$80:$A$83,0)),0)</f>
        <v>0</v>
      </c>
      <c r="AF89" s="66">
        <f>IFERROR(INDEX(_Berekening!$I$80:$I$83,MATCH(X89,_Berekening!$A$80:$A$83,0)),0)</f>
        <v>0</v>
      </c>
    </row>
    <row r="90" spans="6:32" ht="15.6" customHeight="1" x14ac:dyDescent="0.3">
      <c r="F90" s="66">
        <v>3</v>
      </c>
      <c r="G90" s="66" t="str">
        <f>INDEX(_Lookup!$A$3:$A$14,MATCH(LARGE(_Lookup!$H$3:$H$14,3),_Lookup!$H$3:$H$14,0))</f>
        <v>C</v>
      </c>
      <c r="H90" s="65" t="str">
        <f>INDEX(_Lookup!$D$3:$D$14,MATCH(LARGE(_Lookup!$H$3:$H$14,3),_Lookup!$H$3:$H$14,0))</f>
        <v>Haïti</v>
      </c>
      <c r="I90" s="66">
        <f>INDEX(_Lookup!$E$3:$E$14,MATCH(LARGE(_Lookup!$H$3:$H$14,3),_Lookup!$H$3:$H$14,0))</f>
        <v>0</v>
      </c>
      <c r="J90" s="66">
        <f>INDEX(_Lookup!$F$3:$F$14,MATCH(LARGE(_Lookup!$H$3:$H$14,3),_Lookup!$H$3:$H$14,0))</f>
        <v>0</v>
      </c>
      <c r="K90" s="66">
        <f>INDEX(_Lookup!$G$3:$G$14,MATCH(LARGE(_Lookup!$H$3:$H$14,3),_Lookup!$H$3:$H$14,0))</f>
        <v>0</v>
      </c>
      <c r="L90" s="66">
        <f>INDEX(_Lookup!$G$3:$G$14,MATCH(LARGE(_Lookup!$H$3:$H$14,3),_Lookup!$H$3:$H$14,0))</f>
        <v>0</v>
      </c>
      <c r="X90" s="67" t="str">
        <f>_Lookup!D14</f>
        <v>Ghana</v>
      </c>
      <c r="Y90" s="68">
        <f>IFERROR(INDEX(_Berekening!$B$80:$B$83,MATCH(X90,_Berekening!$A$80:$A$83,0)),0)</f>
        <v>0</v>
      </c>
      <c r="Z90" s="68">
        <f>IFERROR(INDEX(_Berekening!$C$80:$C$83,MATCH(X90,_Berekening!$A$80:$A$83,0)),0)</f>
        <v>0</v>
      </c>
      <c r="AA90" s="68">
        <f>IFERROR(INDEX(_Berekening!$D$80:$D$83,MATCH(X90,_Berekening!$A$80:$A$83,0)),0)</f>
        <v>0</v>
      </c>
      <c r="AB90" s="68">
        <f>IFERROR(INDEX(_Berekening!$E$80:$E$83,MATCH(X90,_Berekening!$A$80:$A$83,0)),0)</f>
        <v>0</v>
      </c>
      <c r="AC90" s="68">
        <f>IFERROR(INDEX(_Berekening!$F$80:$F$83,MATCH(X90,_Berekening!$A$80:$A$83,0)),0)</f>
        <v>0</v>
      </c>
      <c r="AD90" s="68">
        <f>IFERROR(INDEX(_Berekening!$G$80:$G$83,MATCH(X90,_Berekening!$A$80:$A$83,0)),0)</f>
        <v>0</v>
      </c>
      <c r="AE90" s="68">
        <f>IFERROR(INDEX(_Berekening!$H$80:$H$83,MATCH(X90,_Berekening!$A$80:$A$83,0)),0)</f>
        <v>0</v>
      </c>
      <c r="AF90" s="68">
        <f>IFERROR(INDEX(_Berekening!$I$80:$I$83,MATCH(X90,_Berekening!$A$80:$A$83,0)),0)</f>
        <v>0</v>
      </c>
    </row>
    <row r="91" spans="6:32" ht="15.6" customHeight="1" x14ac:dyDescent="0.3">
      <c r="F91" s="66">
        <v>4</v>
      </c>
      <c r="G91" s="66" t="str">
        <f>INDEX(_Lookup!$A$3:$A$14,MATCH(LARGE(_Lookup!$H$3:$H$14,4),_Lookup!$H$3:$H$14,0))</f>
        <v>D</v>
      </c>
      <c r="H91" s="65" t="str">
        <f>INDEX(_Lookup!$D$3:$D$14,MATCH(LARGE(_Lookup!$H$3:$H$14,4),_Lookup!$H$3:$H$14,0))</f>
        <v>Australië</v>
      </c>
      <c r="I91" s="66">
        <f>INDEX(_Lookup!$E$3:$E$14,MATCH(LARGE(_Lookup!$H$3:$H$14,4),_Lookup!$H$3:$H$14,0))</f>
        <v>0</v>
      </c>
      <c r="J91" s="66">
        <f>INDEX(_Lookup!$F$3:$F$14,MATCH(LARGE(_Lookup!$H$3:$H$14,4),_Lookup!$H$3:$H$14,0))</f>
        <v>0</v>
      </c>
      <c r="K91" s="66">
        <f>INDEX(_Lookup!$G$3:$G$14,MATCH(LARGE(_Lookup!$H$3:$H$14,4),_Lookup!$H$3:$H$14,0))</f>
        <v>0</v>
      </c>
      <c r="L91" s="66">
        <f>INDEX(_Lookup!$G$3:$G$14,MATCH(LARGE(_Lookup!$H$3:$H$14,4),_Lookup!$H$3:$H$14,0))</f>
        <v>0</v>
      </c>
      <c r="X91" s="64" t="str">
        <f>_Lookup!I14</f>
        <v>Panama</v>
      </c>
      <c r="Y91" s="63">
        <f>IFERROR(INDEX(_Berekening!$B$80:$B$83,MATCH(X91,_Berekening!$A$80:$A$83,0)),0)</f>
        <v>0</v>
      </c>
      <c r="Z91" s="63">
        <f>IFERROR(INDEX(_Berekening!$C$80:$C$83,MATCH(X91,_Berekening!$A$80:$A$83,0)),0)</f>
        <v>0</v>
      </c>
      <c r="AA91" s="63">
        <f>IFERROR(INDEX(_Berekening!$D$80:$D$83,MATCH(X91,_Berekening!$A$80:$A$83,0)),0)</f>
        <v>0</v>
      </c>
      <c r="AB91" s="63">
        <f>IFERROR(INDEX(_Berekening!$E$80:$E$83,MATCH(X91,_Berekening!$A$80:$A$83,0)),0)</f>
        <v>0</v>
      </c>
      <c r="AC91" s="63">
        <f>IFERROR(INDEX(_Berekening!$F$80:$F$83,MATCH(X91,_Berekening!$A$80:$A$83,0)),0)</f>
        <v>0</v>
      </c>
      <c r="AD91" s="63">
        <f>IFERROR(INDEX(_Berekening!$G$80:$G$83,MATCH(X91,_Berekening!$A$80:$A$83,0)),0)</f>
        <v>0</v>
      </c>
      <c r="AE91" s="63">
        <f>IFERROR(INDEX(_Berekening!$H$80:$H$83,MATCH(X91,_Berekening!$A$80:$A$83,0)),0)</f>
        <v>0</v>
      </c>
      <c r="AF91" s="63">
        <f>IFERROR(INDEX(_Berekening!$I$80:$I$83,MATCH(X91,_Berekening!$A$80:$A$83,0)),0)</f>
        <v>0</v>
      </c>
    </row>
    <row r="92" spans="6:32" ht="15.6" customHeight="1" x14ac:dyDescent="0.3">
      <c r="F92" s="66">
        <v>5</v>
      </c>
      <c r="G92" s="66" t="str">
        <f>INDEX(_Lookup!$A$3:$A$14,MATCH(LARGE(_Lookup!$H$3:$H$14,5),_Lookup!$H$3:$H$14,0))</f>
        <v>E</v>
      </c>
      <c r="H92" s="65" t="str">
        <f>INDEX(_Lookup!$D$3:$D$14,MATCH(LARGE(_Lookup!$H$3:$H$14,5),_Lookup!$H$3:$H$14,0))</f>
        <v>Ivoorkust</v>
      </c>
      <c r="I92" s="66">
        <f>INDEX(_Lookup!$E$3:$E$14,MATCH(LARGE(_Lookup!$H$3:$H$14,5),_Lookup!$H$3:$H$14,0))</f>
        <v>0</v>
      </c>
      <c r="J92" s="66">
        <f>INDEX(_Lookup!$F$3:$F$14,MATCH(LARGE(_Lookup!$H$3:$H$14,5),_Lookup!$H$3:$H$14,0))</f>
        <v>0</v>
      </c>
      <c r="K92" s="66">
        <f>INDEX(_Lookup!$G$3:$G$14,MATCH(LARGE(_Lookup!$H$3:$H$14,5),_Lookup!$H$3:$H$14,0))</f>
        <v>0</v>
      </c>
      <c r="L92" s="66">
        <f>INDEX(_Lookup!$G$3:$G$14,MATCH(LARGE(_Lookup!$H$3:$H$14,5),_Lookup!$H$3:$H$14,0))</f>
        <v>0</v>
      </c>
    </row>
    <row r="93" spans="6:32" ht="15.6" customHeight="1" x14ac:dyDescent="0.3">
      <c r="F93" s="66">
        <v>6</v>
      </c>
      <c r="G93" s="66" t="str">
        <f>INDEX(_Lookup!$A$3:$A$14,MATCH(LARGE(_Lookup!$H$3:$H$14,6),_Lookup!$H$3:$H$14,0))</f>
        <v>F</v>
      </c>
      <c r="H93" s="65" t="str">
        <f>INDEX(_Lookup!$D$3:$D$14,MATCH(LARGE(_Lookup!$H$3:$H$14,6),_Lookup!$H$3:$H$14,0))</f>
        <v>Zweden</v>
      </c>
      <c r="I93" s="66">
        <f>INDEX(_Lookup!$E$3:$E$14,MATCH(LARGE(_Lookup!$H$3:$H$14,6),_Lookup!$H$3:$H$14,0))</f>
        <v>0</v>
      </c>
      <c r="J93" s="66">
        <f>INDEX(_Lookup!$F$3:$F$14,MATCH(LARGE(_Lookup!$H$3:$H$14,6),_Lookup!$H$3:$H$14,0))</f>
        <v>0</v>
      </c>
      <c r="K93" s="66">
        <f>INDEX(_Lookup!$G$3:$G$14,MATCH(LARGE(_Lookup!$H$3:$H$14,6),_Lookup!$H$3:$H$14,0))</f>
        <v>0</v>
      </c>
      <c r="L93" s="66">
        <f>INDEX(_Lookup!$G$3:$G$14,MATCH(LARGE(_Lookup!$H$3:$H$14,6),_Lookup!$H$3:$H$14,0))</f>
        <v>0</v>
      </c>
    </row>
    <row r="94" spans="6:32" ht="15.6" customHeight="1" x14ac:dyDescent="0.3">
      <c r="F94" s="66">
        <v>7</v>
      </c>
      <c r="G94" s="66" t="str">
        <f>INDEX(_Lookup!$A$3:$A$14,MATCH(LARGE(_Lookup!$H$3:$H$14,7),_Lookup!$H$3:$H$14,0))</f>
        <v>G</v>
      </c>
      <c r="H94" s="65" t="str">
        <f>INDEX(_Lookup!$D$3:$D$14,MATCH(LARGE(_Lookup!$H$3:$H$14,7),_Lookup!$H$3:$H$14,0))</f>
        <v>Iran</v>
      </c>
      <c r="I94" s="66">
        <f>INDEX(_Lookup!$E$3:$E$14,MATCH(LARGE(_Lookup!$H$3:$H$14,7),_Lookup!$H$3:$H$14,0))</f>
        <v>0</v>
      </c>
      <c r="J94" s="66">
        <f>INDEX(_Lookup!$F$3:$F$14,MATCH(LARGE(_Lookup!$H$3:$H$14,7),_Lookup!$H$3:$H$14,0))</f>
        <v>0</v>
      </c>
      <c r="K94" s="66">
        <f>INDEX(_Lookup!$G$3:$G$14,MATCH(LARGE(_Lookup!$H$3:$H$14,7),_Lookup!$H$3:$H$14,0))</f>
        <v>0</v>
      </c>
      <c r="L94" s="66">
        <f>INDEX(_Lookup!$G$3:$G$14,MATCH(LARGE(_Lookup!$H$3:$H$14,7),_Lookup!$H$3:$H$14,0))</f>
        <v>0</v>
      </c>
    </row>
    <row r="95" spans="6:32" ht="15.6" customHeight="1" x14ac:dyDescent="0.3">
      <c r="F95" s="66">
        <v>8</v>
      </c>
      <c r="G95" s="66" t="str">
        <f>INDEX(_Lookup!$A$3:$A$14,MATCH(LARGE(_Lookup!$H$3:$H$14,8),_Lookup!$H$3:$H$14,0))</f>
        <v>H</v>
      </c>
      <c r="H95" s="65" t="str">
        <f>INDEX(_Lookup!$D$3:$D$14,MATCH(LARGE(_Lookup!$H$3:$H$14,8),_Lookup!$H$3:$H$14,0))</f>
        <v>Saoedi-Arabië</v>
      </c>
      <c r="I95" s="66">
        <f>INDEX(_Lookup!$E$3:$E$14,MATCH(LARGE(_Lookup!$H$3:$H$14,8),_Lookup!$H$3:$H$14,0))</f>
        <v>0</v>
      </c>
      <c r="J95" s="66">
        <f>INDEX(_Lookup!$F$3:$F$14,MATCH(LARGE(_Lookup!$H$3:$H$14,8),_Lookup!$H$3:$H$14,0))</f>
        <v>0</v>
      </c>
      <c r="K95" s="66">
        <f>INDEX(_Lookup!$G$3:$G$14,MATCH(LARGE(_Lookup!$H$3:$H$14,8),_Lookup!$H$3:$H$14,0))</f>
        <v>0</v>
      </c>
      <c r="L95" s="66">
        <f>INDEX(_Lookup!$G$3:$G$14,MATCH(LARGE(_Lookup!$H$3:$H$14,8),_Lookup!$H$3:$H$14,0))</f>
        <v>0</v>
      </c>
    </row>
    <row r="96" spans="6:32" ht="15.6" customHeight="1" x14ac:dyDescent="0.3">
      <c r="F96" s="69">
        <v>9</v>
      </c>
      <c r="G96" s="69" t="str">
        <f>INDEX(_Lookup!$A$3:$A$14,MATCH(LARGE(_Lookup!$H$3:$H$14,9),_Lookup!$H$3:$H$14,0))</f>
        <v>I</v>
      </c>
      <c r="H96" s="70" t="str">
        <f>INDEX(_Lookup!$D$3:$D$14,MATCH(LARGE(_Lookup!$H$3:$H$14,9),_Lookup!$H$3:$H$14,0))</f>
        <v>Irak</v>
      </c>
      <c r="I96" s="69">
        <f>INDEX(_Lookup!$E$3:$E$14,MATCH(LARGE(_Lookup!$H$3:$H$14,9),_Lookup!$H$3:$H$14,0))</f>
        <v>0</v>
      </c>
      <c r="J96" s="69">
        <f>INDEX(_Lookup!$F$3:$F$14,MATCH(LARGE(_Lookup!$H$3:$H$14,9),_Lookup!$H$3:$H$14,0))</f>
        <v>0</v>
      </c>
      <c r="K96" s="69">
        <f>INDEX(_Lookup!$G$3:$G$14,MATCH(LARGE(_Lookup!$H$3:$H$14,9),_Lookup!$H$3:$H$14,0))</f>
        <v>0</v>
      </c>
      <c r="L96" s="69">
        <f>INDEX(_Lookup!$G$3:$G$14,MATCH(LARGE(_Lookup!$H$3:$H$14,9),_Lookup!$H$3:$H$14,0))</f>
        <v>0</v>
      </c>
    </row>
    <row r="97" spans="6:12" ht="15.6" customHeight="1" x14ac:dyDescent="0.3">
      <c r="F97" s="69">
        <v>10</v>
      </c>
      <c r="G97" s="69" t="str">
        <f>INDEX(_Lookup!$A$3:$A$14,MATCH(LARGE(_Lookup!$H$3:$H$14,10),_Lookup!$H$3:$H$14,0))</f>
        <v>J</v>
      </c>
      <c r="H97" s="70" t="str">
        <f>INDEX(_Lookup!$D$3:$D$14,MATCH(LARGE(_Lookup!$H$3:$H$14,10),_Lookup!$H$3:$H$14,0))</f>
        <v>Oostenrijk</v>
      </c>
      <c r="I97" s="69">
        <f>INDEX(_Lookup!$E$3:$E$14,MATCH(LARGE(_Lookup!$H$3:$H$14,10),_Lookup!$H$3:$H$14,0))</f>
        <v>0</v>
      </c>
      <c r="J97" s="69">
        <f>INDEX(_Lookup!$F$3:$F$14,MATCH(LARGE(_Lookup!$H$3:$H$14,10),_Lookup!$H$3:$H$14,0))</f>
        <v>0</v>
      </c>
      <c r="K97" s="69">
        <f>INDEX(_Lookup!$G$3:$G$14,MATCH(LARGE(_Lookup!$H$3:$H$14,10),_Lookup!$H$3:$H$14,0))</f>
        <v>0</v>
      </c>
      <c r="L97" s="69">
        <f>INDEX(_Lookup!$G$3:$G$14,MATCH(LARGE(_Lookup!$H$3:$H$14,10),_Lookup!$H$3:$H$14,0))</f>
        <v>0</v>
      </c>
    </row>
    <row r="98" spans="6:12" ht="15.6" customHeight="1" x14ac:dyDescent="0.3">
      <c r="F98" s="69">
        <v>11</v>
      </c>
      <c r="G98" s="69" t="str">
        <f>INDEX(_Lookup!$A$3:$A$14,MATCH(LARGE(_Lookup!$H$3:$H$14,11),_Lookup!$H$3:$H$14,0))</f>
        <v>K</v>
      </c>
      <c r="H98" s="70" t="str">
        <f>INDEX(_Lookup!$D$3:$D$14,MATCH(LARGE(_Lookup!$H$3:$H$14,11),_Lookup!$H$3:$H$14,0))</f>
        <v>Oezbekistan</v>
      </c>
      <c r="I98" s="69">
        <f>INDEX(_Lookup!$E$3:$E$14,MATCH(LARGE(_Lookup!$H$3:$H$14,11),_Lookup!$H$3:$H$14,0))</f>
        <v>0</v>
      </c>
      <c r="J98" s="69">
        <f>INDEX(_Lookup!$F$3:$F$14,MATCH(LARGE(_Lookup!$H$3:$H$14,11),_Lookup!$H$3:$H$14,0))</f>
        <v>0</v>
      </c>
      <c r="K98" s="69">
        <f>INDEX(_Lookup!$G$3:$G$14,MATCH(LARGE(_Lookup!$H$3:$H$14,11),_Lookup!$H$3:$H$14,0))</f>
        <v>0</v>
      </c>
      <c r="L98" s="69">
        <f>INDEX(_Lookup!$G$3:$G$14,MATCH(LARGE(_Lookup!$H$3:$H$14,11),_Lookup!$H$3:$H$14,0))</f>
        <v>0</v>
      </c>
    </row>
    <row r="99" spans="6:12" ht="15.6" customHeight="1" x14ac:dyDescent="0.3">
      <c r="F99" s="69">
        <v>12</v>
      </c>
      <c r="G99" s="69" t="str">
        <f>INDEX(_Lookup!$A$3:$A$14,MATCH(LARGE(_Lookup!$H$3:$H$14,12),_Lookup!$H$3:$H$14,0))</f>
        <v>L</v>
      </c>
      <c r="H99" s="70" t="str">
        <f>INDEX(_Lookup!$D$3:$D$14,MATCH(LARGE(_Lookup!$H$3:$H$14,12),_Lookup!$H$3:$H$14,0))</f>
        <v>Ghana</v>
      </c>
      <c r="I99" s="69">
        <f>INDEX(_Lookup!$E$3:$E$14,MATCH(LARGE(_Lookup!$H$3:$H$14,12),_Lookup!$H$3:$H$14,0))</f>
        <v>0</v>
      </c>
      <c r="J99" s="69">
        <f>INDEX(_Lookup!$F$3:$F$14,MATCH(LARGE(_Lookup!$H$3:$H$14,12),_Lookup!$H$3:$H$14,0))</f>
        <v>0</v>
      </c>
      <c r="K99" s="69">
        <f>INDEX(_Lookup!$G$3:$G$14,MATCH(LARGE(_Lookup!$H$3:$H$14,12),_Lookup!$H$3:$H$14,0))</f>
        <v>0</v>
      </c>
      <c r="L99" s="69">
        <f>INDEX(_Lookup!$G$3:$G$14,MATCH(LARGE(_Lookup!$H$3:$H$14,12),_Lookup!$H$3:$H$14,0))</f>
        <v>0</v>
      </c>
    </row>
    <row r="101" spans="6:12" ht="15.6" customHeight="1" x14ac:dyDescent="0.3">
      <c r="F101" s="71" t="s">
        <v>183</v>
      </c>
    </row>
    <row r="102" spans="6:12" ht="15.6" customHeight="1" x14ac:dyDescent="0.3">
      <c r="F102" s="72" t="s">
        <v>184</v>
      </c>
    </row>
  </sheetData>
  <mergeCells count="36">
    <mergeCell ref="C2:E2"/>
    <mergeCell ref="C3:E3"/>
    <mergeCell ref="C4:E4"/>
    <mergeCell ref="X37:AF37"/>
    <mergeCell ref="X44:AF44"/>
    <mergeCell ref="H2:K2"/>
    <mergeCell ref="F86:K86"/>
    <mergeCell ref="F83:K84"/>
    <mergeCell ref="X6:AF7"/>
    <mergeCell ref="C6:F7"/>
    <mergeCell ref="G6:L7"/>
    <mergeCell ref="X72:AF72"/>
    <mergeCell ref="X51:AF51"/>
    <mergeCell ref="X58:AF58"/>
    <mergeCell ref="X65:AF65"/>
    <mergeCell ref="AI63:AO64"/>
    <mergeCell ref="AM71:AO72"/>
    <mergeCell ref="AP71:AP72"/>
    <mergeCell ref="S6:V7"/>
    <mergeCell ref="N6:Q7"/>
    <mergeCell ref="X79:AF79"/>
    <mergeCell ref="X86:AF86"/>
    <mergeCell ref="X9:AF9"/>
    <mergeCell ref="X16:AF16"/>
    <mergeCell ref="X23:AF23"/>
    <mergeCell ref="X30:AF30"/>
    <mergeCell ref="AJ3:AL3"/>
    <mergeCell ref="AJ4:AL4"/>
    <mergeCell ref="AJ6:AU7"/>
    <mergeCell ref="AP2:AS2"/>
    <mergeCell ref="AJ2:AL2"/>
    <mergeCell ref="AQ59:AU60"/>
    <mergeCell ref="BD6:BG7"/>
    <mergeCell ref="AO59:AP60"/>
    <mergeCell ref="AI59:AN60"/>
    <mergeCell ref="AW6:BB7"/>
  </mergeCells>
  <phoneticPr fontId="52" type="noConversion"/>
  <conditionalFormatting sqref="AQ59">
    <cfRule type="cellIs" dxfId="4" priority="1" operator="equal">
      <formula>"NIET ALLES INGEVULD"</formula>
    </cfRule>
    <cfRule type="cellIs" dxfId="3" priority="2" operator="equal">
      <formula>"ALLES INGEVULD"</formula>
    </cfRule>
  </conditionalFormatting>
  <conditionalFormatting sqref="AU9:AU53 AU55:AU57">
    <cfRule type="expression" dxfId="2" priority="11">
      <formula>AU9="VUL IN"</formula>
    </cfRule>
  </conditionalFormatting>
  <conditionalFormatting sqref="BA9:BB53">
    <cfRule type="expression" dxfId="1" priority="4">
      <formula>BA9="VUL IN"</formula>
    </cfRule>
  </conditionalFormatting>
  <conditionalFormatting sqref="BA55:BB57">
    <cfRule type="expression" dxfId="0" priority="3">
      <formula>BA55="VUL IN"</formula>
    </cfRule>
  </conditionalFormatting>
  <dataValidations count="1">
    <dataValidation type="list" allowBlank="1" showInputMessage="1" showErrorMessage="1" sqref="AU41:AU44 AU48:AU49 AU57 AU53 AU11:AU26 AU30:AU37" xr:uid="{D122D515-4E54-42B6-8F1E-546F150AC41B}">
      <formula1>AO11:AP11</formula1>
    </dataValidation>
  </dataValidations>
  <pageMargins left="0.74803149606299213" right="0.74803149606299213" top="0.98425196850393704" bottom="0.98425196850393704" header="0.51181102362204722" footer="0.51181102362204722"/>
  <pageSetup paperSize="9" scale="45" fitToWidth="2" fitToHeight="0" orientation="portrait" r:id="rId1"/>
  <colBreaks count="1" manualBreakCount="1">
    <brk id="33" max="1048575" man="1"/>
  </colBreaks>
  <ignoredErrors>
    <ignoredError sqref="AU11:AU26 AU30:AU37 AU41:AU44 AU48:AU49 AU53 AU57 BH60:BI60 R10:R80 BD27:BF29 AW27:AX29 BA30:BB37 BA41:BB44 BA48:BB49 BA57:BB57 BA53:BB53 BI12:BI26 BB12:BB26 BD38:BF40 BD45:BF47 BI31:BI37 BI42:BI44 BI49 BI53 BI57 BI68 M9 M10:M55 M57:M80 M56 R9 V9 V10:V80 S10:U80 BI11 BD12:BF26 BI30 BD31:BF37 BI41 BD42:BF44 BD50:BF52 BI48 BD49:BF49 BD54:BF56 BD53:BF53 BD57:BF57 S9:U9 BI66 BI67 BH66:BH68 BB11 BA11:BA26 AW38:AX40 AW45:AX47 AW50:AX52 AW54:AX56 BD30:BF30 BG30:BH37 BD41:BF41 BG41:BH44 BD48:BF48 BG48:BH49 BG53:BH53 BG57:BH57 BD11:BF11 BG11:BH26"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C826B-1E4A-4D31-858E-42154FC1F0DB}">
  <dimension ref="A1:J83"/>
  <sheetViews>
    <sheetView workbookViewId="0">
      <selection activeCell="L13" sqref="L13"/>
    </sheetView>
  </sheetViews>
  <sheetFormatPr defaultRowHeight="14.4" x14ac:dyDescent="0.3"/>
  <cols>
    <col min="1" max="1" width="17.33203125" style="62" bestFit="1" customWidth="1"/>
    <col min="2" max="9" width="8.88671875" style="62"/>
    <col min="10" max="10" width="13" style="62" hidden="1" customWidth="1"/>
    <col min="11" max="16384" width="8.88671875" style="62"/>
  </cols>
  <sheetData>
    <row r="1" spans="1:10" ht="15.6" x14ac:dyDescent="0.3">
      <c r="A1" s="165" t="s">
        <v>164</v>
      </c>
      <c r="B1" s="151"/>
      <c r="C1" s="151"/>
      <c r="D1" s="151"/>
      <c r="E1" s="151"/>
      <c r="F1" s="151"/>
      <c r="G1" s="151"/>
      <c r="H1" s="151"/>
      <c r="I1" s="151"/>
      <c r="J1" s="151"/>
    </row>
    <row r="2" spans="1:10" x14ac:dyDescent="0.3">
      <c r="A2" s="61" t="s">
        <v>165</v>
      </c>
      <c r="B2" s="61" t="s">
        <v>166</v>
      </c>
      <c r="C2" s="61" t="s">
        <v>68</v>
      </c>
      <c r="D2" s="61" t="s">
        <v>69</v>
      </c>
      <c r="E2" s="61" t="s">
        <v>70</v>
      </c>
      <c r="F2" s="61" t="s">
        <v>167</v>
      </c>
      <c r="G2" s="61" t="s">
        <v>168</v>
      </c>
      <c r="H2" s="61" t="s">
        <v>72</v>
      </c>
      <c r="I2" s="61" t="s">
        <v>169</v>
      </c>
    </row>
    <row r="3" spans="1:10" x14ac:dyDescent="0.3">
      <c r="A3" s="62" t="s">
        <v>75</v>
      </c>
      <c r="B3" s="62">
        <f>COUNTIFS(Inschrijfformulier!$G$9:$G$80,A3,Inschrijfformulier!$I$9:$I$80,"&lt;&gt;",Inschrijfformulier!$J$9:$J$80,"&lt;&gt;")+COUNTIFS(Inschrijfformulier!$H$9:$H$80,A3,Inschrijfformulier!$I$9:$I$80,"&lt;&gt;",Inschrijfformulier!$J$9:$J$80,"&lt;&gt;")</f>
        <v>0</v>
      </c>
      <c r="C3" s="62">
        <f>COUNTIFS(Inschrijfformulier!$G$9:$G$80,A3,Inschrijfformulier!$K$9:$K$80,"T")+COUNTIFS(Inschrijfformulier!$H$9:$H$80,A3,Inschrijfformulier!$K$9:$K$80,"U")</f>
        <v>0</v>
      </c>
      <c r="D3" s="62">
        <f>COUNTIFS(Inschrijfformulier!$G$9:$G$80,A3,Inschrijfformulier!$K$9:$K$80,"G")+COUNTIFS(Inschrijfformulier!$H$9:$H$80,A3,Inschrijfformulier!$K$9:$K$80,"G")</f>
        <v>0</v>
      </c>
      <c r="E3" s="62">
        <f>COUNTIFS(Inschrijfformulier!$G$9:$G$80,A3,Inschrijfformulier!$K$9:$K$80,"U")+COUNTIFS(Inschrijfformulier!$H$9:$H$80,A3,Inschrijfformulier!$K$9:$K$80,"T")</f>
        <v>0</v>
      </c>
      <c r="F3" s="62">
        <f>SUMPRODUCT((Inschrijfformulier!$G$9:$G$80=A3)*(Inschrijfformulier!$I$9:$I$80&lt;&gt;"")*(Inschrijfformulier!$I$9:$I$80))+SUMPRODUCT((Inschrijfformulier!$H$9:$H$80=A3)*(Inschrijfformulier!$J$9:$J$80&lt;&gt;"")*(Inschrijfformulier!$J$9:$J$80))</f>
        <v>0</v>
      </c>
      <c r="G3" s="62">
        <f>SUMPRODUCT((Inschrijfformulier!$G$9:$G$80=A3)*(Inschrijfformulier!$J$9:$J$80&lt;&gt;"")*(Inschrijfformulier!$J$9:$J$80))+SUMPRODUCT((Inschrijfformulier!$H$9:$H$80=A3)*(Inschrijfformulier!$I$9:$I$80&lt;&gt;"")*(Inschrijfformulier!$I$9:$I$80))</f>
        <v>0</v>
      </c>
      <c r="H3" s="62">
        <f>F3-G3</f>
        <v>0</v>
      </c>
      <c r="I3" s="62">
        <f>C3*3+D3</f>
        <v>0</v>
      </c>
      <c r="J3" s="62">
        <f>I3*1000000+(H3+200)*1000+F3+0.001*(1000-ROW())</f>
        <v>200000.997</v>
      </c>
    </row>
    <row r="4" spans="1:10" x14ac:dyDescent="0.3">
      <c r="A4" s="62" t="s">
        <v>707</v>
      </c>
      <c r="B4" s="62">
        <f>COUNTIFS(Inschrijfformulier!$G$9:$G$80,A4,Inschrijfformulier!$I$9:$I$80,"&lt;&gt;",Inschrijfformulier!$J$9:$J$80,"&lt;&gt;")+COUNTIFS(Inschrijfformulier!$H$9:$H$80,A4,Inschrijfformulier!$I$9:$I$80,"&lt;&gt;",Inschrijfformulier!$J$9:$J$80,"&lt;&gt;")</f>
        <v>0</v>
      </c>
      <c r="C4" s="62">
        <f>COUNTIFS(Inschrijfformulier!$G$9:$G$80,A4,Inschrijfformulier!$K$9:$K$80,"T")+COUNTIFS(Inschrijfformulier!$H$9:$H$80,A4,Inschrijfformulier!$K$9:$K$80,"U")</f>
        <v>0</v>
      </c>
      <c r="D4" s="62">
        <f>COUNTIFS(Inschrijfformulier!$G$9:$G$80,A4,Inschrijfformulier!$K$9:$K$80,"G")+COUNTIFS(Inschrijfformulier!$H$9:$H$80,A4,Inschrijfformulier!$K$9:$K$80,"G")</f>
        <v>0</v>
      </c>
      <c r="E4" s="62">
        <f>COUNTIFS(Inschrijfformulier!$G$9:$G$80,A4,Inschrijfformulier!$K$9:$K$80,"U")+COUNTIFS(Inschrijfformulier!$H$9:$H$80,A4,Inschrijfformulier!$K$9:$K$80,"T")</f>
        <v>0</v>
      </c>
      <c r="F4" s="62">
        <f>SUMPRODUCT((Inschrijfformulier!$G$9:$G$80=A4)*(Inschrijfformulier!$I$9:$I$80&lt;&gt;"")*(Inschrijfformulier!$I$9:$I$80))+SUMPRODUCT((Inschrijfformulier!$H$9:$H$80=A4)*(Inschrijfformulier!$J$9:$J$80&lt;&gt;"")*(Inschrijfformulier!$J$9:$J$80))</f>
        <v>0</v>
      </c>
      <c r="G4" s="62">
        <f>SUMPRODUCT((Inschrijfformulier!$G$9:$G$80=A4)*(Inschrijfformulier!$J$9:$J$80&lt;&gt;"")*(Inschrijfformulier!$J$9:$J$80))+SUMPRODUCT((Inschrijfformulier!$H$9:$H$80=A4)*(Inschrijfformulier!$I$9:$I$80&lt;&gt;"")*(Inschrijfformulier!$I$9:$I$80))</f>
        <v>0</v>
      </c>
      <c r="H4" s="62">
        <f>F4-G4</f>
        <v>0</v>
      </c>
      <c r="I4" s="62">
        <f>C4*3+D4</f>
        <v>0</v>
      </c>
      <c r="J4" s="62">
        <f>I4*1000000+(H4+200)*1000+F4+0.001*(1000-ROW())</f>
        <v>200000.99600000001</v>
      </c>
    </row>
    <row r="5" spans="1:10" x14ac:dyDescent="0.3">
      <c r="A5" s="62" t="s">
        <v>88</v>
      </c>
      <c r="B5" s="62">
        <f>COUNTIFS(Inschrijfformulier!$G$9:$G$80,A5,Inschrijfformulier!$I$9:$I$80,"&lt;&gt;",Inschrijfformulier!$J$9:$J$80,"&lt;&gt;")+COUNTIFS(Inschrijfformulier!$H$9:$H$80,A5,Inschrijfformulier!$I$9:$I$80,"&lt;&gt;",Inschrijfformulier!$J$9:$J$80,"&lt;&gt;")</f>
        <v>0</v>
      </c>
      <c r="C5" s="62">
        <f>COUNTIFS(Inschrijfformulier!$G$9:$G$80,A5,Inschrijfformulier!$K$9:$K$80,"T")+COUNTIFS(Inschrijfformulier!$H$9:$H$80,A5,Inschrijfformulier!$K$9:$K$80,"U")</f>
        <v>0</v>
      </c>
      <c r="D5" s="62">
        <f>COUNTIFS(Inschrijfformulier!$G$9:$G$80,A5,Inschrijfformulier!$K$9:$K$80,"G")+COUNTIFS(Inschrijfformulier!$H$9:$H$80,A5,Inschrijfformulier!$K$9:$K$80,"G")</f>
        <v>0</v>
      </c>
      <c r="E5" s="62">
        <f>COUNTIFS(Inschrijfformulier!$G$9:$G$80,A5,Inschrijfformulier!$K$9:$K$80,"U")+COUNTIFS(Inschrijfformulier!$H$9:$H$80,A5,Inschrijfformulier!$K$9:$K$80,"T")</f>
        <v>0</v>
      </c>
      <c r="F5" s="62">
        <f>SUMPRODUCT((Inschrijfformulier!$G$9:$G$80=A5)*(Inschrijfformulier!$I$9:$I$80&lt;&gt;"")*(Inschrijfformulier!$I$9:$I$80))+SUMPRODUCT((Inschrijfformulier!$H$9:$H$80=A5)*(Inschrijfformulier!$J$9:$J$80&lt;&gt;"")*(Inschrijfformulier!$J$9:$J$80))</f>
        <v>0</v>
      </c>
      <c r="G5" s="62">
        <f>SUMPRODUCT((Inschrijfformulier!$G$9:$G$80=A5)*(Inschrijfformulier!$J$9:$J$80&lt;&gt;"")*(Inschrijfformulier!$J$9:$J$80))+SUMPRODUCT((Inschrijfformulier!$H$9:$H$80=A5)*(Inschrijfformulier!$I$9:$I$80&lt;&gt;"")*(Inschrijfformulier!$I$9:$I$80))</f>
        <v>0</v>
      </c>
      <c r="H5" s="62">
        <f>F5-G5</f>
        <v>0</v>
      </c>
      <c r="I5" s="62">
        <f>C5*3+D5</f>
        <v>0</v>
      </c>
      <c r="J5" s="62">
        <f>I5*1000000+(H5+200)*1000+F5+0.001*(1000-ROW())</f>
        <v>200000.995</v>
      </c>
    </row>
    <row r="6" spans="1:10" x14ac:dyDescent="0.3">
      <c r="A6" s="62" t="s">
        <v>144</v>
      </c>
      <c r="B6" s="62">
        <f>COUNTIFS(Inschrijfformulier!$G$9:$G$80,A6,Inschrijfformulier!$I$9:$I$80,"&lt;&gt;",Inschrijfformulier!$J$9:$J$80,"&lt;&gt;")+COUNTIFS(Inschrijfformulier!$H$9:$H$80,A6,Inschrijfformulier!$I$9:$I$80,"&lt;&gt;",Inschrijfformulier!$J$9:$J$80,"&lt;&gt;")</f>
        <v>0</v>
      </c>
      <c r="C6" s="62">
        <f>COUNTIFS(Inschrijfformulier!$G$9:$G$80,A6,Inschrijfformulier!$K$9:$K$80,"T")+COUNTIFS(Inschrijfformulier!$H$9:$H$80,A6,Inschrijfformulier!$K$9:$K$80,"U")</f>
        <v>0</v>
      </c>
      <c r="D6" s="62">
        <f>COUNTIFS(Inschrijfformulier!$G$9:$G$80,A6,Inschrijfformulier!$K$9:$K$80,"G")+COUNTIFS(Inschrijfformulier!$H$9:$H$80,A6,Inschrijfformulier!$K$9:$K$80,"G")</f>
        <v>0</v>
      </c>
      <c r="E6" s="62">
        <f>COUNTIFS(Inschrijfformulier!$G$9:$G$80,A6,Inschrijfformulier!$K$9:$K$80,"U")+COUNTIFS(Inschrijfformulier!$H$9:$H$80,A6,Inschrijfformulier!$K$9:$K$80,"T")</f>
        <v>0</v>
      </c>
      <c r="F6" s="62">
        <f>SUMPRODUCT((Inschrijfformulier!$G$9:$G$80=A6)*(Inschrijfformulier!$I$9:$I$80&lt;&gt;"")*(Inschrijfformulier!$I$9:$I$80))+SUMPRODUCT((Inschrijfformulier!$H$9:$H$80=A6)*(Inschrijfformulier!$J$9:$J$80&lt;&gt;"")*(Inschrijfformulier!$J$9:$J$80))</f>
        <v>0</v>
      </c>
      <c r="G6" s="62">
        <f>SUMPRODUCT((Inschrijfformulier!$G$9:$G$80=A6)*(Inschrijfformulier!$J$9:$J$80&lt;&gt;"")*(Inschrijfformulier!$J$9:$J$80))+SUMPRODUCT((Inschrijfformulier!$H$9:$H$80=A6)*(Inschrijfformulier!$I$9:$I$80&lt;&gt;"")*(Inschrijfformulier!$I$9:$I$80))</f>
        <v>0</v>
      </c>
      <c r="H6" s="62">
        <f>F6-G6</f>
        <v>0</v>
      </c>
      <c r="I6" s="62">
        <f>C6*3+D6</f>
        <v>0</v>
      </c>
      <c r="J6" s="62">
        <f>I6*1000000+(H6+200)*1000+F6+0.001*(1000-ROW())</f>
        <v>200000.99400000001</v>
      </c>
    </row>
    <row r="8" spans="1:10" ht="15.6" x14ac:dyDescent="0.3">
      <c r="A8" s="165" t="s">
        <v>170</v>
      </c>
      <c r="B8" s="151"/>
      <c r="C8" s="151"/>
      <c r="D8" s="151"/>
      <c r="E8" s="151"/>
      <c r="F8" s="151"/>
      <c r="G8" s="151"/>
      <c r="H8" s="151"/>
      <c r="I8" s="151"/>
      <c r="J8" s="151"/>
    </row>
    <row r="9" spans="1:10" x14ac:dyDescent="0.3">
      <c r="A9" s="61" t="s">
        <v>165</v>
      </c>
      <c r="B9" s="61" t="s">
        <v>166</v>
      </c>
      <c r="C9" s="61" t="s">
        <v>68</v>
      </c>
      <c r="D9" s="61" t="s">
        <v>69</v>
      </c>
      <c r="E9" s="61" t="s">
        <v>70</v>
      </c>
      <c r="F9" s="61" t="s">
        <v>167</v>
      </c>
      <c r="G9" s="61" t="s">
        <v>168</v>
      </c>
      <c r="H9" s="61" t="s">
        <v>72</v>
      </c>
      <c r="I9" s="61" t="s">
        <v>169</v>
      </c>
    </row>
    <row r="10" spans="1:10" x14ac:dyDescent="0.3">
      <c r="A10" s="62" t="s">
        <v>107</v>
      </c>
      <c r="B10" s="62">
        <f>COUNTIFS(Inschrijfformulier!$G$9:$G$80,A10,Inschrijfformulier!$I$9:$I$80,"&lt;&gt;",Inschrijfformulier!$J$9:$J$80,"&lt;&gt;")+COUNTIFS(Inschrijfformulier!$H$9:$H$80,A10,Inschrijfformulier!$I$9:$I$80,"&lt;&gt;",Inschrijfformulier!$J$9:$J$80,"&lt;&gt;")</f>
        <v>0</v>
      </c>
      <c r="C10" s="62">
        <f>COUNTIFS(Inschrijfformulier!$G$9:$G$80,A10,Inschrijfformulier!$K$9:$K$80,"T")+COUNTIFS(Inschrijfformulier!$H$9:$H$80,A10,Inschrijfformulier!$K$9:$K$80,"U")</f>
        <v>0</v>
      </c>
      <c r="D10" s="62">
        <f>COUNTIFS(Inschrijfformulier!$G$9:$G$80,A10,Inschrijfformulier!$K$9:$K$80,"G")+COUNTIFS(Inschrijfformulier!$H$9:$H$80,A10,Inschrijfformulier!$K$9:$K$80,"G")</f>
        <v>0</v>
      </c>
      <c r="E10" s="62">
        <f>COUNTIFS(Inschrijfformulier!$G$9:$G$80,A10,Inschrijfformulier!$K$9:$K$80,"U")+COUNTIFS(Inschrijfformulier!$H$9:$H$80,A10,Inschrijfformulier!$K$9:$K$80,"T")</f>
        <v>0</v>
      </c>
      <c r="F10" s="62">
        <f>SUMPRODUCT((Inschrijfformulier!$G$9:$G$80=A10)*(Inschrijfformulier!$I$9:$I$80&lt;&gt;"")*(Inschrijfformulier!$I$9:$I$80))+SUMPRODUCT((Inschrijfformulier!$H$9:$H$80=A10)*(Inschrijfformulier!$J$9:$J$80&lt;&gt;"")*(Inschrijfformulier!$J$9:$J$80))</f>
        <v>0</v>
      </c>
      <c r="G10" s="62">
        <f>SUMPRODUCT((Inschrijfformulier!$G$9:$G$80=A10)*(Inschrijfformulier!$J$9:$J$80&lt;&gt;"")*(Inschrijfformulier!$J$9:$J$80))+SUMPRODUCT((Inschrijfformulier!$H$9:$H$80=A10)*(Inschrijfformulier!$I$9:$I$80&lt;&gt;"")*(Inschrijfformulier!$I$9:$I$80))</f>
        <v>0</v>
      </c>
      <c r="H10" s="62">
        <f>F10-G10</f>
        <v>0</v>
      </c>
      <c r="I10" s="62">
        <f>C10*3+D10</f>
        <v>0</v>
      </c>
      <c r="J10" s="62">
        <f>I10*1000000+(H10+200)*1000+F10+0.001*(1000-ROW())</f>
        <v>200000.99</v>
      </c>
    </row>
    <row r="11" spans="1:10" x14ac:dyDescent="0.3">
      <c r="A11" s="62" t="s">
        <v>151</v>
      </c>
      <c r="B11" s="62">
        <f>COUNTIFS(Inschrijfformulier!$G$9:$G$80,A11,Inschrijfformulier!$I$9:$I$80,"&lt;&gt;",Inschrijfformulier!$J$9:$J$80,"&lt;&gt;")+COUNTIFS(Inschrijfformulier!$H$9:$H$80,A11,Inschrijfformulier!$I$9:$I$80,"&lt;&gt;",Inschrijfformulier!$J$9:$J$80,"&lt;&gt;")</f>
        <v>0</v>
      </c>
      <c r="C11" s="62">
        <f>COUNTIFS(Inschrijfformulier!$G$9:$G$80,A11,Inschrijfformulier!$K$9:$K$80,"T")+COUNTIFS(Inschrijfformulier!$H$9:$H$80,A11,Inschrijfformulier!$K$9:$K$80,"U")</f>
        <v>0</v>
      </c>
      <c r="D11" s="62">
        <f>COUNTIFS(Inschrijfformulier!$G$9:$G$80,A11,Inschrijfformulier!$K$9:$K$80,"G")+COUNTIFS(Inschrijfformulier!$H$9:$H$80,A11,Inschrijfformulier!$K$9:$K$80,"G")</f>
        <v>0</v>
      </c>
      <c r="E11" s="62">
        <f>COUNTIFS(Inschrijfformulier!$G$9:$G$80,A11,Inschrijfformulier!$K$9:$K$80,"U")+COUNTIFS(Inschrijfformulier!$H$9:$H$80,A11,Inschrijfformulier!$K$9:$K$80,"T")</f>
        <v>0</v>
      </c>
      <c r="F11" s="62">
        <f>SUMPRODUCT((Inschrijfformulier!$G$9:$G$80=A11)*(Inschrijfformulier!$I$9:$I$80&lt;&gt;"")*(Inschrijfformulier!$I$9:$I$80))+SUMPRODUCT((Inschrijfformulier!$H$9:$H$80=A11)*(Inschrijfformulier!$J$9:$J$80&lt;&gt;"")*(Inschrijfformulier!$J$9:$J$80))</f>
        <v>0</v>
      </c>
      <c r="G11" s="62">
        <f>SUMPRODUCT((Inschrijfformulier!$G$9:$G$80=A11)*(Inschrijfformulier!$J$9:$J$80&lt;&gt;"")*(Inschrijfformulier!$J$9:$J$80))+SUMPRODUCT((Inschrijfformulier!$H$9:$H$80=A11)*(Inschrijfformulier!$I$9:$I$80&lt;&gt;"")*(Inschrijfformulier!$I$9:$I$80))</f>
        <v>0</v>
      </c>
      <c r="H11" s="62">
        <f>F11-G11</f>
        <v>0</v>
      </c>
      <c r="I11" s="62">
        <f>C11*3+D11</f>
        <v>0</v>
      </c>
      <c r="J11" s="62">
        <f>I11*1000000+(H11+200)*1000+F11+0.001*(1000-ROW())</f>
        <v>200000.989</v>
      </c>
    </row>
    <row r="12" spans="1:10" x14ac:dyDescent="0.3">
      <c r="A12" s="62" t="s">
        <v>103</v>
      </c>
      <c r="B12" s="62">
        <f>COUNTIFS(Inschrijfformulier!$G$9:$G$80,A12,Inschrijfformulier!$I$9:$I$80,"&lt;&gt;",Inschrijfformulier!$J$9:$J$80,"&lt;&gt;")+COUNTIFS(Inschrijfformulier!$H$9:$H$80,A12,Inschrijfformulier!$I$9:$I$80,"&lt;&gt;",Inschrijfformulier!$J$9:$J$80,"&lt;&gt;")</f>
        <v>0</v>
      </c>
      <c r="C12" s="62">
        <f>COUNTIFS(Inschrijfformulier!$G$9:$G$80,A12,Inschrijfformulier!$K$9:$K$80,"T")+COUNTIFS(Inschrijfformulier!$H$9:$H$80,A12,Inschrijfformulier!$K$9:$K$80,"U")</f>
        <v>0</v>
      </c>
      <c r="D12" s="62">
        <f>COUNTIFS(Inschrijfformulier!$G$9:$G$80,A12,Inschrijfformulier!$K$9:$K$80,"G")+COUNTIFS(Inschrijfformulier!$H$9:$H$80,A12,Inschrijfformulier!$K$9:$K$80,"G")</f>
        <v>0</v>
      </c>
      <c r="E12" s="62">
        <f>COUNTIFS(Inschrijfformulier!$G$9:$G$80,A12,Inschrijfformulier!$K$9:$K$80,"U")+COUNTIFS(Inschrijfformulier!$H$9:$H$80,A12,Inschrijfformulier!$K$9:$K$80,"T")</f>
        <v>0</v>
      </c>
      <c r="F12" s="62">
        <f>SUMPRODUCT((Inschrijfformulier!$G$9:$G$80=A12)*(Inschrijfformulier!$I$9:$I$80&lt;&gt;"")*(Inschrijfformulier!$I$9:$I$80))+SUMPRODUCT((Inschrijfformulier!$H$9:$H$80=A12)*(Inschrijfformulier!$J$9:$J$80&lt;&gt;"")*(Inschrijfformulier!$J$9:$J$80))</f>
        <v>0</v>
      </c>
      <c r="G12" s="62">
        <f>SUMPRODUCT((Inschrijfformulier!$G$9:$G$80=A12)*(Inschrijfformulier!$J$9:$J$80&lt;&gt;"")*(Inschrijfformulier!$J$9:$J$80))+SUMPRODUCT((Inschrijfformulier!$H$9:$H$80=A12)*(Inschrijfformulier!$I$9:$I$80&lt;&gt;"")*(Inschrijfformulier!$I$9:$I$80))</f>
        <v>0</v>
      </c>
      <c r="H12" s="62">
        <f>F12-G12</f>
        <v>0</v>
      </c>
      <c r="I12" s="62">
        <f>C12*3+D12</f>
        <v>0</v>
      </c>
      <c r="J12" s="62">
        <f>I12*1000000+(H12+200)*1000+F12+0.001*(1000-ROW())</f>
        <v>200000.98800000001</v>
      </c>
    </row>
    <row r="13" spans="1:10" x14ac:dyDescent="0.3">
      <c r="A13" s="62" t="s">
        <v>81</v>
      </c>
      <c r="B13" s="62">
        <f>COUNTIFS(Inschrijfformulier!$G$9:$G$80,A13,Inschrijfformulier!$I$9:$I$80,"&lt;&gt;",Inschrijfformulier!$J$9:$J$80,"&lt;&gt;")+COUNTIFS(Inschrijfformulier!$H$9:$H$80,A13,Inschrijfformulier!$I$9:$I$80,"&lt;&gt;",Inschrijfformulier!$J$9:$J$80,"&lt;&gt;")</f>
        <v>0</v>
      </c>
      <c r="C13" s="62">
        <f>COUNTIFS(Inschrijfformulier!$G$9:$G$80,A13,Inschrijfformulier!$K$9:$K$80,"T")+COUNTIFS(Inschrijfformulier!$H$9:$H$80,A13,Inschrijfformulier!$K$9:$K$80,"U")</f>
        <v>0</v>
      </c>
      <c r="D13" s="62">
        <f>COUNTIFS(Inschrijfformulier!$G$9:$G$80,A13,Inschrijfformulier!$K$9:$K$80,"G")+COUNTIFS(Inschrijfformulier!$H$9:$H$80,A13,Inschrijfformulier!$K$9:$K$80,"G")</f>
        <v>0</v>
      </c>
      <c r="E13" s="62">
        <f>COUNTIFS(Inschrijfformulier!$G$9:$G$80,A13,Inschrijfformulier!$K$9:$K$80,"U")+COUNTIFS(Inschrijfformulier!$H$9:$H$80,A13,Inschrijfformulier!$K$9:$K$80,"T")</f>
        <v>0</v>
      </c>
      <c r="F13" s="62">
        <f>SUMPRODUCT((Inschrijfformulier!$G$9:$G$80=A13)*(Inschrijfformulier!$I$9:$I$80&lt;&gt;"")*(Inschrijfformulier!$I$9:$I$80))+SUMPRODUCT((Inschrijfformulier!$H$9:$H$80=A13)*(Inschrijfformulier!$J$9:$J$80&lt;&gt;"")*(Inschrijfformulier!$J$9:$J$80))</f>
        <v>0</v>
      </c>
      <c r="G13" s="62">
        <f>SUMPRODUCT((Inschrijfformulier!$G$9:$G$80=A13)*(Inschrijfformulier!$J$9:$J$80&lt;&gt;"")*(Inschrijfformulier!$J$9:$J$80))+SUMPRODUCT((Inschrijfformulier!$H$9:$H$80=A13)*(Inschrijfformulier!$I$9:$I$80&lt;&gt;"")*(Inschrijfformulier!$I$9:$I$80))</f>
        <v>0</v>
      </c>
      <c r="H13" s="62">
        <f>F13-G13</f>
        <v>0</v>
      </c>
      <c r="I13" s="62">
        <f>C13*3+D13</f>
        <v>0</v>
      </c>
      <c r="J13" s="62">
        <f>I13*1000000+(H13+200)*1000+F13+0.001*(1000-ROW())</f>
        <v>200000.98699999999</v>
      </c>
    </row>
    <row r="15" spans="1:10" ht="15.6" x14ac:dyDescent="0.3">
      <c r="A15" s="165" t="s">
        <v>171</v>
      </c>
      <c r="B15" s="151"/>
      <c r="C15" s="151"/>
      <c r="D15" s="151"/>
      <c r="E15" s="151"/>
      <c r="F15" s="151"/>
      <c r="G15" s="151"/>
      <c r="H15" s="151"/>
      <c r="I15" s="151"/>
      <c r="J15" s="151"/>
    </row>
    <row r="16" spans="1:10" x14ac:dyDescent="0.3">
      <c r="A16" s="61" t="s">
        <v>165</v>
      </c>
      <c r="B16" s="61" t="s">
        <v>166</v>
      </c>
      <c r="C16" s="61" t="s">
        <v>68</v>
      </c>
      <c r="D16" s="61" t="s">
        <v>69</v>
      </c>
      <c r="E16" s="61" t="s">
        <v>70</v>
      </c>
      <c r="F16" s="61" t="s">
        <v>167</v>
      </c>
      <c r="G16" s="61" t="s">
        <v>168</v>
      </c>
      <c r="H16" s="61" t="s">
        <v>72</v>
      </c>
      <c r="I16" s="61" t="s">
        <v>169</v>
      </c>
    </row>
    <row r="17" spans="1:10" x14ac:dyDescent="0.3">
      <c r="A17" s="62" t="s">
        <v>73</v>
      </c>
      <c r="B17" s="62">
        <f>COUNTIFS(Inschrijfformulier!$G$9:$G$80,A17,Inschrijfformulier!$I$9:$I$80,"&lt;&gt;",Inschrijfformulier!$J$9:$J$80,"&lt;&gt;")+COUNTIFS(Inschrijfformulier!$H$9:$H$80,A17,Inschrijfformulier!$I$9:$I$80,"&lt;&gt;",Inschrijfformulier!$J$9:$J$80,"&lt;&gt;")</f>
        <v>0</v>
      </c>
      <c r="C17" s="62">
        <f>COUNTIFS(Inschrijfformulier!$G$9:$G$80,A17,Inschrijfformulier!$K$9:$K$80,"T")+COUNTIFS(Inschrijfformulier!$H$9:$H$80,A17,Inschrijfformulier!$K$9:$K$80,"U")</f>
        <v>0</v>
      </c>
      <c r="D17" s="62">
        <f>COUNTIFS(Inschrijfformulier!$G$9:$G$80,A17,Inschrijfformulier!$K$9:$K$80,"G")+COUNTIFS(Inschrijfformulier!$H$9:$H$80,A17,Inschrijfformulier!$K$9:$K$80,"G")</f>
        <v>0</v>
      </c>
      <c r="E17" s="62">
        <f>COUNTIFS(Inschrijfformulier!$G$9:$G$80,A17,Inschrijfformulier!$K$9:$K$80,"U")+COUNTIFS(Inschrijfformulier!$H$9:$H$80,A17,Inschrijfformulier!$K$9:$K$80,"T")</f>
        <v>0</v>
      </c>
      <c r="F17" s="62">
        <f>SUMPRODUCT((Inschrijfformulier!$G$9:$G$80=A17)*(Inschrijfformulier!$I$9:$I$80&lt;&gt;"")*(Inschrijfformulier!$I$9:$I$80))+SUMPRODUCT((Inschrijfformulier!$H$9:$H$80=A17)*(Inschrijfformulier!$J$9:$J$80&lt;&gt;"")*(Inschrijfformulier!$J$9:$J$80))</f>
        <v>0</v>
      </c>
      <c r="G17" s="62">
        <f>SUMPRODUCT((Inschrijfformulier!$G$9:$G$80=A17)*(Inschrijfformulier!$J$9:$J$80&lt;&gt;"")*(Inschrijfformulier!$J$9:$J$80))+SUMPRODUCT((Inschrijfformulier!$H$9:$H$80=A17)*(Inschrijfformulier!$I$9:$I$80&lt;&gt;"")*(Inschrijfformulier!$I$9:$I$80))</f>
        <v>0</v>
      </c>
      <c r="H17" s="62">
        <f>F17-G17</f>
        <v>0</v>
      </c>
      <c r="I17" s="62">
        <f>C17*3+D17</f>
        <v>0</v>
      </c>
      <c r="J17" s="62">
        <f>I17*1000000+(H17+200)*1000+F17+0.001*(1000-ROW())</f>
        <v>200000.98300000001</v>
      </c>
    </row>
    <row r="18" spans="1:10" x14ac:dyDescent="0.3">
      <c r="A18" s="62" t="s">
        <v>108</v>
      </c>
      <c r="B18" s="62">
        <f>COUNTIFS(Inschrijfformulier!$G$9:$G$80,A18,Inschrijfformulier!$I$9:$I$80,"&lt;&gt;",Inschrijfformulier!$J$9:$J$80,"&lt;&gt;")+COUNTIFS(Inschrijfformulier!$H$9:$H$80,A18,Inschrijfformulier!$I$9:$I$80,"&lt;&gt;",Inschrijfformulier!$J$9:$J$80,"&lt;&gt;")</f>
        <v>0</v>
      </c>
      <c r="C18" s="62">
        <f>COUNTIFS(Inschrijfformulier!$G$9:$G$80,A18,Inschrijfformulier!$K$9:$K$80,"T")+COUNTIFS(Inschrijfformulier!$H$9:$H$80,A18,Inschrijfformulier!$K$9:$K$80,"U")</f>
        <v>0</v>
      </c>
      <c r="D18" s="62">
        <f>COUNTIFS(Inschrijfformulier!$G$9:$G$80,A18,Inschrijfformulier!$K$9:$K$80,"G")+COUNTIFS(Inschrijfformulier!$H$9:$H$80,A18,Inschrijfformulier!$K$9:$K$80,"G")</f>
        <v>0</v>
      </c>
      <c r="E18" s="62">
        <f>COUNTIFS(Inschrijfformulier!$G$9:$G$80,A18,Inschrijfformulier!$K$9:$K$80,"U")+COUNTIFS(Inschrijfformulier!$H$9:$H$80,A18,Inschrijfformulier!$K$9:$K$80,"T")</f>
        <v>0</v>
      </c>
      <c r="F18" s="62">
        <f>SUMPRODUCT((Inschrijfformulier!$G$9:$G$80=A18)*(Inschrijfformulier!$I$9:$I$80&lt;&gt;"")*(Inschrijfformulier!$I$9:$I$80))+SUMPRODUCT((Inschrijfformulier!$H$9:$H$80=A18)*(Inschrijfformulier!$J$9:$J$80&lt;&gt;"")*(Inschrijfformulier!$J$9:$J$80))</f>
        <v>0</v>
      </c>
      <c r="G18" s="62">
        <f>SUMPRODUCT((Inschrijfformulier!$G$9:$G$80=A18)*(Inschrijfformulier!$J$9:$J$80&lt;&gt;"")*(Inschrijfformulier!$J$9:$J$80))+SUMPRODUCT((Inschrijfformulier!$H$9:$H$80=A18)*(Inschrijfformulier!$I$9:$I$80&lt;&gt;"")*(Inschrijfformulier!$I$9:$I$80))</f>
        <v>0</v>
      </c>
      <c r="H18" s="62">
        <f>F18-G18</f>
        <v>0</v>
      </c>
      <c r="I18" s="62">
        <f>C18*3+D18</f>
        <v>0</v>
      </c>
      <c r="J18" s="62">
        <f>I18*1000000+(H18+200)*1000+F18+0.001*(1000-ROW())</f>
        <v>200000.98199999999</v>
      </c>
    </row>
    <row r="19" spans="1:10" x14ac:dyDescent="0.3">
      <c r="A19" s="62" t="s">
        <v>713</v>
      </c>
      <c r="B19" s="62">
        <f>COUNTIFS(Inschrijfformulier!$G$9:$G$80,A19,Inschrijfformulier!$I$9:$I$80,"&lt;&gt;",Inschrijfformulier!$J$9:$J$80,"&lt;&gt;")+COUNTIFS(Inschrijfformulier!$H$9:$H$80,A19,Inschrijfformulier!$I$9:$I$80,"&lt;&gt;",Inschrijfformulier!$J$9:$J$80,"&lt;&gt;")</f>
        <v>0</v>
      </c>
      <c r="C19" s="62">
        <f>COUNTIFS(Inschrijfformulier!$G$9:$G$80,A19,Inschrijfformulier!$K$9:$K$80,"T")+COUNTIFS(Inschrijfformulier!$H$9:$H$80,A19,Inschrijfformulier!$K$9:$K$80,"U")</f>
        <v>0</v>
      </c>
      <c r="D19" s="62">
        <f>COUNTIFS(Inschrijfformulier!$G$9:$G$80,A19,Inschrijfformulier!$K$9:$K$80,"G")+COUNTIFS(Inschrijfformulier!$H$9:$H$80,A19,Inschrijfformulier!$K$9:$K$80,"G")</f>
        <v>0</v>
      </c>
      <c r="E19" s="62">
        <f>COUNTIFS(Inschrijfformulier!$G$9:$G$80,A19,Inschrijfformulier!$K$9:$K$80,"U")+COUNTIFS(Inschrijfformulier!$H$9:$H$80,A19,Inschrijfformulier!$K$9:$K$80,"T")</f>
        <v>0</v>
      </c>
      <c r="F19" s="62">
        <f>SUMPRODUCT((Inschrijfformulier!$G$9:$G$80=A19)*(Inschrijfformulier!$I$9:$I$80&lt;&gt;"")*(Inschrijfformulier!$I$9:$I$80))+SUMPRODUCT((Inschrijfformulier!$H$9:$H$80=A19)*(Inschrijfformulier!$J$9:$J$80&lt;&gt;"")*(Inschrijfformulier!$J$9:$J$80))</f>
        <v>0</v>
      </c>
      <c r="G19" s="62">
        <f>SUMPRODUCT((Inschrijfformulier!$G$9:$G$80=A19)*(Inschrijfformulier!$J$9:$J$80&lt;&gt;"")*(Inschrijfformulier!$J$9:$J$80))+SUMPRODUCT((Inschrijfformulier!$H$9:$H$80=A19)*(Inschrijfformulier!$I$9:$I$80&lt;&gt;"")*(Inschrijfformulier!$I$9:$I$80))</f>
        <v>0</v>
      </c>
      <c r="H19" s="62">
        <f>F19-G19</f>
        <v>0</v>
      </c>
      <c r="I19" s="62">
        <f>C19*3+D19</f>
        <v>0</v>
      </c>
      <c r="J19" s="62">
        <f>I19*1000000+(H19+200)*1000+F19+0.001*(1000-ROW())</f>
        <v>200000.981</v>
      </c>
    </row>
    <row r="20" spans="1:10" x14ac:dyDescent="0.3">
      <c r="A20" s="62" t="s">
        <v>714</v>
      </c>
      <c r="B20" s="62">
        <f>COUNTIFS(Inschrijfformulier!$G$9:$G$80,A20,Inschrijfformulier!$I$9:$I$80,"&lt;&gt;",Inschrijfformulier!$J$9:$J$80,"&lt;&gt;")+COUNTIFS(Inschrijfformulier!$H$9:$H$80,A20,Inschrijfformulier!$I$9:$I$80,"&lt;&gt;",Inschrijfformulier!$J$9:$J$80,"&lt;&gt;")</f>
        <v>0</v>
      </c>
      <c r="C20" s="62">
        <f>COUNTIFS(Inschrijfformulier!$G$9:$G$80,A20,Inschrijfformulier!$K$9:$K$80,"T")+COUNTIFS(Inschrijfformulier!$H$9:$H$80,A20,Inschrijfformulier!$K$9:$K$80,"U")</f>
        <v>0</v>
      </c>
      <c r="D20" s="62">
        <f>COUNTIFS(Inschrijfformulier!$G$9:$G$80,A20,Inschrijfformulier!$K$9:$K$80,"G")+COUNTIFS(Inschrijfformulier!$H$9:$H$80,A20,Inschrijfformulier!$K$9:$K$80,"G")</f>
        <v>0</v>
      </c>
      <c r="E20" s="62">
        <f>COUNTIFS(Inschrijfformulier!$G$9:$G$80,A20,Inschrijfformulier!$K$9:$K$80,"U")+COUNTIFS(Inschrijfformulier!$H$9:$H$80,A20,Inschrijfformulier!$K$9:$K$80,"T")</f>
        <v>0</v>
      </c>
      <c r="F20" s="62">
        <f>SUMPRODUCT((Inschrijfformulier!$G$9:$G$80=A20)*(Inschrijfformulier!$I$9:$I$80&lt;&gt;"")*(Inschrijfformulier!$I$9:$I$80))+SUMPRODUCT((Inschrijfformulier!$H$9:$H$80=A20)*(Inschrijfformulier!$J$9:$J$80&lt;&gt;"")*(Inschrijfformulier!$J$9:$J$80))</f>
        <v>0</v>
      </c>
      <c r="G20" s="62">
        <f>SUMPRODUCT((Inschrijfformulier!$G$9:$G$80=A20)*(Inschrijfformulier!$J$9:$J$80&lt;&gt;"")*(Inschrijfformulier!$J$9:$J$80))+SUMPRODUCT((Inschrijfformulier!$H$9:$H$80=A20)*(Inschrijfformulier!$I$9:$I$80&lt;&gt;"")*(Inschrijfformulier!$I$9:$I$80))</f>
        <v>0</v>
      </c>
      <c r="H20" s="62">
        <f>F20-G20</f>
        <v>0</v>
      </c>
      <c r="I20" s="62">
        <f>C20*3+D20</f>
        <v>0</v>
      </c>
      <c r="J20" s="62">
        <f>I20*1000000+(H20+200)*1000+F20+0.001*(1000-ROW())</f>
        <v>200000.98</v>
      </c>
    </row>
    <row r="22" spans="1:10" ht="15.6" x14ac:dyDescent="0.3">
      <c r="A22" s="165" t="s">
        <v>172</v>
      </c>
      <c r="B22" s="151"/>
      <c r="C22" s="151"/>
      <c r="D22" s="151"/>
      <c r="E22" s="151"/>
      <c r="F22" s="151"/>
      <c r="G22" s="151"/>
      <c r="H22" s="151"/>
      <c r="I22" s="151"/>
      <c r="J22" s="151"/>
    </row>
    <row r="23" spans="1:10" x14ac:dyDescent="0.3">
      <c r="A23" s="61" t="s">
        <v>165</v>
      </c>
      <c r="B23" s="61" t="s">
        <v>166</v>
      </c>
      <c r="C23" s="61" t="s">
        <v>68</v>
      </c>
      <c r="D23" s="61" t="s">
        <v>69</v>
      </c>
      <c r="E23" s="61" t="s">
        <v>70</v>
      </c>
      <c r="F23" s="61" t="s">
        <v>167</v>
      </c>
      <c r="G23" s="61" t="s">
        <v>168</v>
      </c>
      <c r="H23" s="61" t="s">
        <v>72</v>
      </c>
      <c r="I23" s="61" t="s">
        <v>169</v>
      </c>
    </row>
    <row r="24" spans="1:10" x14ac:dyDescent="0.3">
      <c r="A24" s="62" t="s">
        <v>86</v>
      </c>
      <c r="B24" s="62">
        <f>COUNTIFS(Inschrijfformulier!$G$9:$G$80,A24,Inschrijfformulier!$I$9:$I$80,"&lt;&gt;",Inschrijfformulier!$J$9:$J$80,"&lt;&gt;")+COUNTIFS(Inschrijfformulier!$H$9:$H$80,A24,Inschrijfformulier!$I$9:$I$80,"&lt;&gt;",Inschrijfformulier!$J$9:$J$80,"&lt;&gt;")</f>
        <v>0</v>
      </c>
      <c r="C24" s="62">
        <f>COUNTIFS(Inschrijfformulier!$G$9:$G$80,A24,Inschrijfformulier!$K$9:$K$80,"T")+COUNTIFS(Inschrijfformulier!$H$9:$H$80,A24,Inschrijfformulier!$K$9:$K$80,"U")</f>
        <v>0</v>
      </c>
      <c r="D24" s="62">
        <f>COUNTIFS(Inschrijfformulier!$G$9:$G$80,A24,Inschrijfformulier!$K$9:$K$80,"G")+COUNTIFS(Inschrijfformulier!$H$9:$H$80,A24,Inschrijfformulier!$K$9:$K$80,"G")</f>
        <v>0</v>
      </c>
      <c r="E24" s="62">
        <f>COUNTIFS(Inschrijfformulier!$G$9:$G$80,A24,Inschrijfformulier!$K$9:$K$80,"U")+COUNTIFS(Inschrijfformulier!$H$9:$H$80,A24,Inschrijfformulier!$K$9:$K$80,"T")</f>
        <v>0</v>
      </c>
      <c r="F24" s="62">
        <f>SUMPRODUCT((Inschrijfformulier!$G$9:$G$80=A24)*(Inschrijfformulier!$I$9:$I$80&lt;&gt;"")*(Inschrijfformulier!$I$9:$I$80))+SUMPRODUCT((Inschrijfformulier!$H$9:$H$80=A24)*(Inschrijfformulier!$J$9:$J$80&lt;&gt;"")*(Inschrijfformulier!$J$9:$J$80))</f>
        <v>0</v>
      </c>
      <c r="G24" s="62">
        <f>SUMPRODUCT((Inschrijfformulier!$G$9:$G$80=A24)*(Inschrijfformulier!$J$9:$J$80&lt;&gt;"")*(Inschrijfformulier!$J$9:$J$80))+SUMPRODUCT((Inschrijfformulier!$H$9:$H$80=A24)*(Inschrijfformulier!$I$9:$I$80&lt;&gt;"")*(Inschrijfformulier!$I$9:$I$80))</f>
        <v>0</v>
      </c>
      <c r="H24" s="62">
        <f>F24-G24</f>
        <v>0</v>
      </c>
      <c r="I24" s="62">
        <f>C24*3+D24</f>
        <v>0</v>
      </c>
      <c r="J24" s="62">
        <f>I24*1000000+(H24+200)*1000+F24+0.001*(1000-ROW())</f>
        <v>200000.976</v>
      </c>
    </row>
    <row r="25" spans="1:10" x14ac:dyDescent="0.3">
      <c r="A25" s="62" t="s">
        <v>152</v>
      </c>
      <c r="B25" s="62">
        <f>COUNTIFS(Inschrijfformulier!$G$9:$G$80,A25,Inschrijfformulier!$I$9:$I$80,"&lt;&gt;",Inschrijfformulier!$J$9:$J$80,"&lt;&gt;")+COUNTIFS(Inschrijfformulier!$H$9:$H$80,A25,Inschrijfformulier!$I$9:$I$80,"&lt;&gt;",Inschrijfformulier!$J$9:$J$80,"&lt;&gt;")</f>
        <v>0</v>
      </c>
      <c r="C25" s="62">
        <f>COUNTIFS(Inschrijfformulier!$G$9:$G$80,A25,Inschrijfformulier!$K$9:$K$80,"T")+COUNTIFS(Inschrijfformulier!$H$9:$H$80,A25,Inschrijfformulier!$K$9:$K$80,"U")</f>
        <v>0</v>
      </c>
      <c r="D25" s="62">
        <f>COUNTIFS(Inschrijfformulier!$G$9:$G$80,A25,Inschrijfformulier!$K$9:$K$80,"G")+COUNTIFS(Inschrijfformulier!$H$9:$H$80,A25,Inschrijfformulier!$K$9:$K$80,"G")</f>
        <v>0</v>
      </c>
      <c r="E25" s="62">
        <f>COUNTIFS(Inschrijfformulier!$G$9:$G$80,A25,Inschrijfformulier!$K$9:$K$80,"U")+COUNTIFS(Inschrijfformulier!$H$9:$H$80,A25,Inschrijfformulier!$K$9:$K$80,"T")</f>
        <v>0</v>
      </c>
      <c r="F25" s="62">
        <f>SUMPRODUCT((Inschrijfformulier!$G$9:$G$80=A25)*(Inschrijfformulier!$I$9:$I$80&lt;&gt;"")*(Inschrijfformulier!$I$9:$I$80))+SUMPRODUCT((Inschrijfformulier!$H$9:$H$80=A25)*(Inschrijfformulier!$J$9:$J$80&lt;&gt;"")*(Inschrijfformulier!$J$9:$J$80))</f>
        <v>0</v>
      </c>
      <c r="G25" s="62">
        <f>SUMPRODUCT((Inschrijfformulier!$G$9:$G$80=A25)*(Inschrijfformulier!$J$9:$J$80&lt;&gt;"")*(Inschrijfformulier!$J$9:$J$80))+SUMPRODUCT((Inschrijfformulier!$H$9:$H$80=A25)*(Inschrijfformulier!$I$9:$I$80&lt;&gt;"")*(Inschrijfformulier!$I$9:$I$80))</f>
        <v>0</v>
      </c>
      <c r="H25" s="62">
        <f>F25-G25</f>
        <v>0</v>
      </c>
      <c r="I25" s="62">
        <f>C25*3+D25</f>
        <v>0</v>
      </c>
      <c r="J25" s="62">
        <f>I25*1000000+(H25+200)*1000+F25+0.001*(1000-ROW())</f>
        <v>200000.97500000001</v>
      </c>
    </row>
    <row r="26" spans="1:10" x14ac:dyDescent="0.3">
      <c r="A26" s="62" t="s">
        <v>76</v>
      </c>
      <c r="B26" s="62">
        <f>COUNTIFS(Inschrijfformulier!$G$9:$G$80,A26,Inschrijfformulier!$I$9:$I$80,"&lt;&gt;",Inschrijfformulier!$J$9:$J$80,"&lt;&gt;")+COUNTIFS(Inschrijfformulier!$H$9:$H$80,A26,Inschrijfformulier!$I$9:$I$80,"&lt;&gt;",Inschrijfformulier!$J$9:$J$80,"&lt;&gt;")</f>
        <v>0</v>
      </c>
      <c r="C26" s="62">
        <f>COUNTIFS(Inschrijfformulier!$G$9:$G$80,A26,Inschrijfformulier!$K$9:$K$80,"T")+COUNTIFS(Inschrijfformulier!$H$9:$H$80,A26,Inschrijfformulier!$K$9:$K$80,"U")</f>
        <v>0</v>
      </c>
      <c r="D26" s="62">
        <f>COUNTIFS(Inschrijfformulier!$G$9:$G$80,A26,Inschrijfformulier!$K$9:$K$80,"G")+COUNTIFS(Inschrijfformulier!$H$9:$H$80,A26,Inschrijfformulier!$K$9:$K$80,"G")</f>
        <v>0</v>
      </c>
      <c r="E26" s="62">
        <f>COUNTIFS(Inschrijfformulier!$G$9:$G$80,A26,Inschrijfformulier!$K$9:$K$80,"U")+COUNTIFS(Inschrijfformulier!$H$9:$H$80,A26,Inschrijfformulier!$K$9:$K$80,"T")</f>
        <v>0</v>
      </c>
      <c r="F26" s="62">
        <f>SUMPRODUCT((Inschrijfformulier!$G$9:$G$80=A26)*(Inschrijfformulier!$I$9:$I$80&lt;&gt;"")*(Inschrijfformulier!$I$9:$I$80))+SUMPRODUCT((Inschrijfformulier!$H$9:$H$80=A26)*(Inschrijfformulier!$J$9:$J$80&lt;&gt;"")*(Inschrijfformulier!$J$9:$J$80))</f>
        <v>0</v>
      </c>
      <c r="G26" s="62">
        <f>SUMPRODUCT((Inschrijfformulier!$G$9:$G$80=A26)*(Inschrijfformulier!$J$9:$J$80&lt;&gt;"")*(Inschrijfformulier!$J$9:$J$80))+SUMPRODUCT((Inschrijfformulier!$H$9:$H$80=A26)*(Inschrijfformulier!$I$9:$I$80&lt;&gt;"")*(Inschrijfformulier!$I$9:$I$80))</f>
        <v>0</v>
      </c>
      <c r="H26" s="62">
        <f>F26-G26</f>
        <v>0</v>
      </c>
      <c r="I26" s="62">
        <f>C26*3+D26</f>
        <v>0</v>
      </c>
      <c r="J26" s="62">
        <f>I26*1000000+(H26+200)*1000+F26+0.001*(1000-ROW())</f>
        <v>200000.97399999999</v>
      </c>
    </row>
    <row r="27" spans="1:10" x14ac:dyDescent="0.3">
      <c r="A27" s="62" t="s">
        <v>153</v>
      </c>
      <c r="B27" s="62">
        <f>COUNTIFS(Inschrijfformulier!$G$9:$G$80,A27,Inschrijfformulier!$I$9:$I$80,"&lt;&gt;",Inschrijfformulier!$J$9:$J$80,"&lt;&gt;")+COUNTIFS(Inschrijfformulier!$H$9:$H$80,A27,Inschrijfformulier!$I$9:$I$80,"&lt;&gt;",Inschrijfformulier!$J$9:$J$80,"&lt;&gt;")</f>
        <v>0</v>
      </c>
      <c r="C27" s="62">
        <f>COUNTIFS(Inschrijfformulier!$G$9:$G$80,A27,Inschrijfformulier!$K$9:$K$80,"T")+COUNTIFS(Inschrijfformulier!$H$9:$H$80,A27,Inschrijfformulier!$K$9:$K$80,"U")</f>
        <v>0</v>
      </c>
      <c r="D27" s="62">
        <f>COUNTIFS(Inschrijfformulier!$G$9:$G$80,A27,Inschrijfformulier!$K$9:$K$80,"G")+COUNTIFS(Inschrijfformulier!$H$9:$H$80,A27,Inschrijfformulier!$K$9:$K$80,"G")</f>
        <v>0</v>
      </c>
      <c r="E27" s="62">
        <f>COUNTIFS(Inschrijfformulier!$G$9:$G$80,A27,Inschrijfformulier!$K$9:$K$80,"U")+COUNTIFS(Inschrijfformulier!$H$9:$H$80,A27,Inschrijfformulier!$K$9:$K$80,"T")</f>
        <v>0</v>
      </c>
      <c r="F27" s="62">
        <f>SUMPRODUCT((Inschrijfformulier!$G$9:$G$80=A27)*(Inschrijfformulier!$I$9:$I$80&lt;&gt;"")*(Inschrijfformulier!$I$9:$I$80))+SUMPRODUCT((Inschrijfformulier!$H$9:$H$80=A27)*(Inschrijfformulier!$J$9:$J$80&lt;&gt;"")*(Inschrijfformulier!$J$9:$J$80))</f>
        <v>0</v>
      </c>
      <c r="G27" s="62">
        <f>SUMPRODUCT((Inschrijfformulier!$G$9:$G$80=A27)*(Inschrijfformulier!$J$9:$J$80&lt;&gt;"")*(Inschrijfformulier!$J$9:$J$80))+SUMPRODUCT((Inschrijfformulier!$H$9:$H$80=A27)*(Inschrijfformulier!$I$9:$I$80&lt;&gt;"")*(Inschrijfformulier!$I$9:$I$80))</f>
        <v>0</v>
      </c>
      <c r="H27" s="62">
        <f>F27-G27</f>
        <v>0</v>
      </c>
      <c r="I27" s="62">
        <f>C27*3+D27</f>
        <v>0</v>
      </c>
      <c r="J27" s="62">
        <f>I27*1000000+(H27+200)*1000+F27+0.001*(1000-ROW())</f>
        <v>200000.973</v>
      </c>
    </row>
    <row r="29" spans="1:10" ht="15.6" x14ac:dyDescent="0.3">
      <c r="A29" s="165" t="s">
        <v>173</v>
      </c>
      <c r="B29" s="151"/>
      <c r="C29" s="151"/>
      <c r="D29" s="151"/>
      <c r="E29" s="151"/>
      <c r="F29" s="151"/>
      <c r="G29" s="151"/>
      <c r="H29" s="151"/>
      <c r="I29" s="151"/>
      <c r="J29" s="151"/>
    </row>
    <row r="30" spans="1:10" x14ac:dyDescent="0.3">
      <c r="A30" s="61" t="s">
        <v>165</v>
      </c>
      <c r="B30" s="61" t="s">
        <v>166</v>
      </c>
      <c r="C30" s="61" t="s">
        <v>68</v>
      </c>
      <c r="D30" s="61" t="s">
        <v>69</v>
      </c>
      <c r="E30" s="61" t="s">
        <v>70</v>
      </c>
      <c r="F30" s="61" t="s">
        <v>167</v>
      </c>
      <c r="G30" s="61" t="s">
        <v>168</v>
      </c>
      <c r="H30" s="61" t="s">
        <v>72</v>
      </c>
      <c r="I30" s="61" t="s">
        <v>169</v>
      </c>
    </row>
    <row r="31" spans="1:10" x14ac:dyDescent="0.3">
      <c r="A31" s="62" t="s">
        <v>42</v>
      </c>
      <c r="B31" s="62">
        <f>COUNTIFS(Inschrijfformulier!$G$9:$G$80,A31,Inschrijfformulier!$I$9:$I$80,"&lt;&gt;",Inschrijfformulier!$J$9:$J$80,"&lt;&gt;")+COUNTIFS(Inschrijfformulier!$H$9:$H$80,A31,Inschrijfformulier!$I$9:$I$80,"&lt;&gt;",Inschrijfformulier!$J$9:$J$80,"&lt;&gt;")</f>
        <v>0</v>
      </c>
      <c r="C31" s="62">
        <f>COUNTIFS(Inschrijfformulier!$G$9:$G$80,A31,Inschrijfformulier!$K$9:$K$80,"T")+COUNTIFS(Inschrijfformulier!$H$9:$H$80,A31,Inschrijfformulier!$K$9:$K$80,"U")</f>
        <v>0</v>
      </c>
      <c r="D31" s="62">
        <f>COUNTIFS(Inschrijfformulier!$G$9:$G$80,A31,Inschrijfformulier!$K$9:$K$80,"G")+COUNTIFS(Inschrijfformulier!$H$9:$H$80,A31,Inschrijfformulier!$K$9:$K$80,"G")</f>
        <v>0</v>
      </c>
      <c r="E31" s="62">
        <f>COUNTIFS(Inschrijfformulier!$G$9:$G$80,A31,Inschrijfformulier!$K$9:$K$80,"U")+COUNTIFS(Inschrijfformulier!$H$9:$H$80,A31,Inschrijfformulier!$K$9:$K$80,"T")</f>
        <v>0</v>
      </c>
      <c r="F31" s="62">
        <f>SUMPRODUCT((Inschrijfformulier!$G$9:$G$80=A31)*(Inschrijfformulier!$I$9:$I$80&lt;&gt;"")*(Inschrijfformulier!$I$9:$I$80))+SUMPRODUCT((Inschrijfformulier!$H$9:$H$80=A31)*(Inschrijfformulier!$J$9:$J$80&lt;&gt;"")*(Inschrijfformulier!$J$9:$J$80))</f>
        <v>0</v>
      </c>
      <c r="G31" s="62">
        <f>SUMPRODUCT((Inschrijfformulier!$G$9:$G$80=A31)*(Inschrijfformulier!$J$9:$J$80&lt;&gt;"")*(Inschrijfformulier!$J$9:$J$80))+SUMPRODUCT((Inschrijfformulier!$H$9:$H$80=A31)*(Inschrijfformulier!$I$9:$I$80&lt;&gt;"")*(Inschrijfformulier!$I$9:$I$80))</f>
        <v>0</v>
      </c>
      <c r="H31" s="62">
        <f>F31-G31</f>
        <v>0</v>
      </c>
      <c r="I31" s="62">
        <f>C31*3+D31</f>
        <v>0</v>
      </c>
      <c r="J31" s="62">
        <f>I31*1000000+(H31+200)*1000+F31+0.001*(1000-ROW())</f>
        <v>200000.96900000001</v>
      </c>
    </row>
    <row r="32" spans="1:10" x14ac:dyDescent="0.3">
      <c r="A32" s="62" t="s">
        <v>154</v>
      </c>
      <c r="B32" s="62">
        <f>COUNTIFS(Inschrijfformulier!$G$9:$G$80,A32,Inschrijfformulier!$I$9:$I$80,"&lt;&gt;",Inschrijfformulier!$J$9:$J$80,"&lt;&gt;")+COUNTIFS(Inschrijfformulier!$H$9:$H$80,A32,Inschrijfformulier!$I$9:$I$80,"&lt;&gt;",Inschrijfformulier!$J$9:$J$80,"&lt;&gt;")</f>
        <v>0</v>
      </c>
      <c r="C32" s="62">
        <f>COUNTIFS(Inschrijfformulier!$G$9:$G$80,A32,Inschrijfformulier!$K$9:$K$80,"T")+COUNTIFS(Inschrijfformulier!$H$9:$H$80,A32,Inschrijfformulier!$K$9:$K$80,"U")</f>
        <v>0</v>
      </c>
      <c r="D32" s="62">
        <f>COUNTIFS(Inschrijfformulier!$G$9:$G$80,A32,Inschrijfformulier!$K$9:$K$80,"G")+COUNTIFS(Inschrijfformulier!$H$9:$H$80,A32,Inschrijfformulier!$K$9:$K$80,"G")</f>
        <v>0</v>
      </c>
      <c r="E32" s="62">
        <f>COUNTIFS(Inschrijfformulier!$G$9:$G$80,A32,Inschrijfformulier!$K$9:$K$80,"U")+COUNTIFS(Inschrijfformulier!$H$9:$H$80,A32,Inschrijfformulier!$K$9:$K$80,"T")</f>
        <v>0</v>
      </c>
      <c r="F32" s="62">
        <f>SUMPRODUCT((Inschrijfformulier!$G$9:$G$80=A32)*(Inschrijfformulier!$I$9:$I$80&lt;&gt;"")*(Inschrijfformulier!$I$9:$I$80))+SUMPRODUCT((Inschrijfformulier!$H$9:$H$80=A32)*(Inschrijfformulier!$J$9:$J$80&lt;&gt;"")*(Inschrijfformulier!$J$9:$J$80))</f>
        <v>0</v>
      </c>
      <c r="G32" s="62">
        <f>SUMPRODUCT((Inschrijfformulier!$G$9:$G$80=A32)*(Inschrijfformulier!$J$9:$J$80&lt;&gt;"")*(Inschrijfformulier!$J$9:$J$80))+SUMPRODUCT((Inschrijfformulier!$H$9:$H$80=A32)*(Inschrijfformulier!$I$9:$I$80&lt;&gt;"")*(Inschrijfformulier!$I$9:$I$80))</f>
        <v>0</v>
      </c>
      <c r="H32" s="62">
        <f>F32-G32</f>
        <v>0</v>
      </c>
      <c r="I32" s="62">
        <f>C32*3+D32</f>
        <v>0</v>
      </c>
      <c r="J32" s="62">
        <f>I32*1000000+(H32+200)*1000+F32+0.001*(1000-ROW())</f>
        <v>200000.96799999999</v>
      </c>
    </row>
    <row r="33" spans="1:10" x14ac:dyDescent="0.3">
      <c r="A33" s="62" t="s">
        <v>721</v>
      </c>
      <c r="B33" s="62">
        <f>COUNTIFS(Inschrijfformulier!$G$9:$G$80,A33,Inschrijfformulier!$I$9:$I$80,"&lt;&gt;",Inschrijfformulier!$J$9:$J$80,"&lt;&gt;")+COUNTIFS(Inschrijfformulier!$H$9:$H$80,A33,Inschrijfformulier!$I$9:$I$80,"&lt;&gt;",Inschrijfformulier!$J$9:$J$80,"&lt;&gt;")</f>
        <v>0</v>
      </c>
      <c r="C33" s="62">
        <f>COUNTIFS(Inschrijfformulier!$G$9:$G$80,A33,Inschrijfformulier!$K$9:$K$80,"T")+COUNTIFS(Inschrijfformulier!$H$9:$H$80,A33,Inschrijfformulier!$K$9:$K$80,"U")</f>
        <v>0</v>
      </c>
      <c r="D33" s="62">
        <f>COUNTIFS(Inschrijfformulier!$G$9:$G$80,A33,Inschrijfformulier!$K$9:$K$80,"G")+COUNTIFS(Inschrijfformulier!$H$9:$H$80,A33,Inschrijfformulier!$K$9:$K$80,"G")</f>
        <v>0</v>
      </c>
      <c r="E33" s="62">
        <f>COUNTIFS(Inschrijfformulier!$G$9:$G$80,A33,Inschrijfformulier!$K$9:$K$80,"U")+COUNTIFS(Inschrijfformulier!$H$9:$H$80,A33,Inschrijfformulier!$K$9:$K$80,"T")</f>
        <v>0</v>
      </c>
      <c r="F33" s="62">
        <f>SUMPRODUCT((Inschrijfformulier!$G$9:$G$80=A33)*(Inschrijfformulier!$I$9:$I$80&lt;&gt;"")*(Inschrijfformulier!$I$9:$I$80))+SUMPRODUCT((Inschrijfformulier!$H$9:$H$80=A33)*(Inschrijfformulier!$J$9:$J$80&lt;&gt;"")*(Inschrijfformulier!$J$9:$J$80))</f>
        <v>0</v>
      </c>
      <c r="G33" s="62">
        <f>SUMPRODUCT((Inschrijfformulier!$G$9:$G$80=A33)*(Inschrijfformulier!$J$9:$J$80&lt;&gt;"")*(Inschrijfformulier!$J$9:$J$80))+SUMPRODUCT((Inschrijfformulier!$H$9:$H$80=A33)*(Inschrijfformulier!$I$9:$I$80&lt;&gt;"")*(Inschrijfformulier!$I$9:$I$80))</f>
        <v>0</v>
      </c>
      <c r="H33" s="62">
        <f>F33-G33</f>
        <v>0</v>
      </c>
      <c r="I33" s="62">
        <f>C33*3+D33</f>
        <v>0</v>
      </c>
      <c r="J33" s="62">
        <f>I33*1000000+(H33+200)*1000+F33+0.001*(1000-ROW())</f>
        <v>200000.967</v>
      </c>
    </row>
    <row r="34" spans="1:10" x14ac:dyDescent="0.3">
      <c r="A34" s="62" t="s">
        <v>104</v>
      </c>
      <c r="B34" s="62">
        <f>COUNTIFS(Inschrijfformulier!$G$9:$G$80,A34,Inschrijfformulier!$I$9:$I$80,"&lt;&gt;",Inschrijfformulier!$J$9:$J$80,"&lt;&gt;")+COUNTIFS(Inschrijfformulier!$H$9:$H$80,A34,Inschrijfformulier!$I$9:$I$80,"&lt;&gt;",Inschrijfformulier!$J$9:$J$80,"&lt;&gt;")</f>
        <v>0</v>
      </c>
      <c r="C34" s="62">
        <f>COUNTIFS(Inschrijfformulier!$G$9:$G$80,A34,Inschrijfformulier!$K$9:$K$80,"T")+COUNTIFS(Inschrijfformulier!$H$9:$H$80,A34,Inschrijfformulier!$K$9:$K$80,"U")</f>
        <v>0</v>
      </c>
      <c r="D34" s="62">
        <f>COUNTIFS(Inschrijfformulier!$G$9:$G$80,A34,Inschrijfformulier!$K$9:$K$80,"G")+COUNTIFS(Inschrijfformulier!$H$9:$H$80,A34,Inschrijfformulier!$K$9:$K$80,"G")</f>
        <v>0</v>
      </c>
      <c r="E34" s="62">
        <f>COUNTIFS(Inschrijfformulier!$G$9:$G$80,A34,Inschrijfformulier!$K$9:$K$80,"U")+COUNTIFS(Inschrijfformulier!$H$9:$H$80,A34,Inschrijfformulier!$K$9:$K$80,"T")</f>
        <v>0</v>
      </c>
      <c r="F34" s="62">
        <f>SUMPRODUCT((Inschrijfformulier!$G$9:$G$80=A34)*(Inschrijfformulier!$I$9:$I$80&lt;&gt;"")*(Inschrijfformulier!$I$9:$I$80))+SUMPRODUCT((Inschrijfformulier!$H$9:$H$80=A34)*(Inschrijfformulier!$J$9:$J$80&lt;&gt;"")*(Inschrijfformulier!$J$9:$J$80))</f>
        <v>0</v>
      </c>
      <c r="G34" s="62">
        <f>SUMPRODUCT((Inschrijfformulier!$G$9:$G$80=A34)*(Inschrijfformulier!$J$9:$J$80&lt;&gt;"")*(Inschrijfformulier!$J$9:$J$80))+SUMPRODUCT((Inschrijfformulier!$H$9:$H$80=A34)*(Inschrijfformulier!$I$9:$I$80&lt;&gt;"")*(Inschrijfformulier!$I$9:$I$80))</f>
        <v>0</v>
      </c>
      <c r="H34" s="62">
        <f>F34-G34</f>
        <v>0</v>
      </c>
      <c r="I34" s="62">
        <f>C34*3+D34</f>
        <v>0</v>
      </c>
      <c r="J34" s="62">
        <f>I34*1000000+(H34+200)*1000+F34+0.001*(1000-ROW())</f>
        <v>200000.96599999999</v>
      </c>
    </row>
    <row r="36" spans="1:10" ht="15.6" x14ac:dyDescent="0.3">
      <c r="A36" s="165" t="s">
        <v>174</v>
      </c>
      <c r="B36" s="151"/>
      <c r="C36" s="151"/>
      <c r="D36" s="151"/>
      <c r="E36" s="151"/>
      <c r="F36" s="151"/>
      <c r="G36" s="151"/>
      <c r="H36" s="151"/>
      <c r="I36" s="151"/>
      <c r="J36" s="151"/>
    </row>
    <row r="37" spans="1:10" x14ac:dyDescent="0.3">
      <c r="A37" s="61" t="s">
        <v>165</v>
      </c>
      <c r="B37" s="61" t="s">
        <v>166</v>
      </c>
      <c r="C37" s="61" t="s">
        <v>68</v>
      </c>
      <c r="D37" s="61" t="s">
        <v>69</v>
      </c>
      <c r="E37" s="61" t="s">
        <v>70</v>
      </c>
      <c r="F37" s="61" t="s">
        <v>167</v>
      </c>
      <c r="G37" s="61" t="s">
        <v>168</v>
      </c>
      <c r="H37" s="61" t="s">
        <v>72</v>
      </c>
      <c r="I37" s="61" t="s">
        <v>169</v>
      </c>
    </row>
    <row r="38" spans="1:10" x14ac:dyDescent="0.3">
      <c r="A38" s="62" t="s">
        <v>53</v>
      </c>
      <c r="B38" s="62">
        <f>COUNTIFS(Inschrijfformulier!$G$9:$G$80,A38,Inschrijfformulier!$I$9:$I$80,"&lt;&gt;",Inschrijfformulier!$J$9:$J$80,"&lt;&gt;")+COUNTIFS(Inschrijfformulier!$H$9:$H$80,A38,Inschrijfformulier!$I$9:$I$80,"&lt;&gt;",Inschrijfformulier!$J$9:$J$80,"&lt;&gt;")</f>
        <v>0</v>
      </c>
      <c r="C38" s="62">
        <f>COUNTIFS(Inschrijfformulier!$G$9:$G$80,A38,Inschrijfformulier!$K$9:$K$80,"T")+COUNTIFS(Inschrijfformulier!$H$9:$H$80,A38,Inschrijfformulier!$K$9:$K$80,"U")</f>
        <v>0</v>
      </c>
      <c r="D38" s="62">
        <f>COUNTIFS(Inschrijfformulier!$G$9:$G$80,A38,Inschrijfformulier!$K$9:$K$80,"G")+COUNTIFS(Inschrijfformulier!$H$9:$H$80,A38,Inschrijfformulier!$K$9:$K$80,"G")</f>
        <v>0</v>
      </c>
      <c r="E38" s="62">
        <f>COUNTIFS(Inschrijfformulier!$G$9:$G$80,A38,Inschrijfformulier!$K$9:$K$80,"U")+COUNTIFS(Inschrijfformulier!$H$9:$H$80,A38,Inschrijfformulier!$K$9:$K$80,"T")</f>
        <v>0</v>
      </c>
      <c r="F38" s="62">
        <f>SUMPRODUCT((Inschrijfformulier!$G$9:$G$80=A38)*(Inschrijfformulier!$I$9:$I$80&lt;&gt;"")*(Inschrijfformulier!$I$9:$I$80))+SUMPRODUCT((Inschrijfformulier!$H$9:$H$80=A38)*(Inschrijfformulier!$J$9:$J$80&lt;&gt;"")*(Inschrijfformulier!$J$9:$J$80))</f>
        <v>0</v>
      </c>
      <c r="G38" s="62">
        <f>SUMPRODUCT((Inschrijfformulier!$G$9:$G$80=A38)*(Inschrijfformulier!$J$9:$J$80&lt;&gt;"")*(Inschrijfformulier!$J$9:$J$80))+SUMPRODUCT((Inschrijfformulier!$H$9:$H$80=A38)*(Inschrijfformulier!$I$9:$I$80&lt;&gt;"")*(Inschrijfformulier!$I$9:$I$80))</f>
        <v>0</v>
      </c>
      <c r="H38" s="62">
        <f>F38-G38</f>
        <v>0</v>
      </c>
      <c r="I38" s="62">
        <f>C38*3+D38</f>
        <v>0</v>
      </c>
      <c r="J38" s="62">
        <f>I38*1000000+(H38+200)*1000+F38+0.001*(1000-ROW())</f>
        <v>200000.962</v>
      </c>
    </row>
    <row r="39" spans="1:10" x14ac:dyDescent="0.3">
      <c r="A39" s="62" t="s">
        <v>77</v>
      </c>
      <c r="B39" s="62">
        <f>COUNTIFS(Inschrijfformulier!$G$9:$G$80,A39,Inschrijfformulier!$I$9:$I$80,"&lt;&gt;",Inschrijfformulier!$J$9:$J$80,"&lt;&gt;")+COUNTIFS(Inschrijfformulier!$H$9:$H$80,A39,Inschrijfformulier!$I$9:$I$80,"&lt;&gt;",Inschrijfformulier!$J$9:$J$80,"&lt;&gt;")</f>
        <v>0</v>
      </c>
      <c r="C39" s="62">
        <f>COUNTIFS(Inschrijfformulier!$G$9:$G$80,A39,Inschrijfformulier!$K$9:$K$80,"T")+COUNTIFS(Inschrijfformulier!$H$9:$H$80,A39,Inschrijfformulier!$K$9:$K$80,"U")</f>
        <v>0</v>
      </c>
      <c r="D39" s="62">
        <f>COUNTIFS(Inschrijfformulier!$G$9:$G$80,A39,Inschrijfformulier!$K$9:$K$80,"G")+COUNTIFS(Inschrijfformulier!$H$9:$H$80,A39,Inschrijfformulier!$K$9:$K$80,"G")</f>
        <v>0</v>
      </c>
      <c r="E39" s="62">
        <f>COUNTIFS(Inschrijfformulier!$G$9:$G$80,A39,Inschrijfformulier!$K$9:$K$80,"U")+COUNTIFS(Inschrijfformulier!$H$9:$H$80,A39,Inschrijfformulier!$K$9:$K$80,"T")</f>
        <v>0</v>
      </c>
      <c r="F39" s="62">
        <f>SUMPRODUCT((Inschrijfformulier!$G$9:$G$80=A39)*(Inschrijfformulier!$I$9:$I$80&lt;&gt;"")*(Inschrijfformulier!$I$9:$I$80))+SUMPRODUCT((Inschrijfformulier!$H$9:$H$80=A39)*(Inschrijfformulier!$J$9:$J$80&lt;&gt;"")*(Inschrijfformulier!$J$9:$J$80))</f>
        <v>0</v>
      </c>
      <c r="G39" s="62">
        <f>SUMPRODUCT((Inschrijfformulier!$G$9:$G$80=A39)*(Inschrijfformulier!$J$9:$J$80&lt;&gt;"")*(Inschrijfformulier!$J$9:$J$80))+SUMPRODUCT((Inschrijfformulier!$H$9:$H$80=A39)*(Inschrijfformulier!$I$9:$I$80&lt;&gt;"")*(Inschrijfformulier!$I$9:$I$80))</f>
        <v>0</v>
      </c>
      <c r="H39" s="62">
        <f>F39-G39</f>
        <v>0</v>
      </c>
      <c r="I39" s="62">
        <f>C39*3+D39</f>
        <v>0</v>
      </c>
      <c r="J39" s="62">
        <f>I39*1000000+(H39+200)*1000+F39+0.001*(1000-ROW())</f>
        <v>200000.96100000001</v>
      </c>
    </row>
    <row r="40" spans="1:10" x14ac:dyDescent="0.3">
      <c r="A40" s="62" t="s">
        <v>155</v>
      </c>
      <c r="B40" s="62">
        <f>COUNTIFS(Inschrijfformulier!$G$9:$G$80,A40,Inschrijfformulier!$I$9:$I$80,"&lt;&gt;",Inschrijfformulier!$J$9:$J$80,"&lt;&gt;")+COUNTIFS(Inschrijfformulier!$H$9:$H$80,A40,Inschrijfformulier!$I$9:$I$80,"&lt;&gt;",Inschrijfformulier!$J$9:$J$80,"&lt;&gt;")</f>
        <v>0</v>
      </c>
      <c r="C40" s="62">
        <f>COUNTIFS(Inschrijfformulier!$G$9:$G$80,A40,Inschrijfformulier!$K$9:$K$80,"T")+COUNTIFS(Inschrijfformulier!$H$9:$H$80,A40,Inschrijfformulier!$K$9:$K$80,"U")</f>
        <v>0</v>
      </c>
      <c r="D40" s="62">
        <f>COUNTIFS(Inschrijfformulier!$G$9:$G$80,A40,Inschrijfformulier!$K$9:$K$80,"G")+COUNTIFS(Inschrijfformulier!$H$9:$H$80,A40,Inschrijfformulier!$K$9:$K$80,"G")</f>
        <v>0</v>
      </c>
      <c r="E40" s="62">
        <f>COUNTIFS(Inschrijfformulier!$G$9:$G$80,A40,Inschrijfformulier!$K$9:$K$80,"U")+COUNTIFS(Inschrijfformulier!$H$9:$H$80,A40,Inschrijfformulier!$K$9:$K$80,"T")</f>
        <v>0</v>
      </c>
      <c r="F40" s="62">
        <f>SUMPRODUCT((Inschrijfformulier!$G$9:$G$80=A40)*(Inschrijfformulier!$I$9:$I$80&lt;&gt;"")*(Inschrijfformulier!$I$9:$I$80))+SUMPRODUCT((Inschrijfformulier!$H$9:$H$80=A40)*(Inschrijfformulier!$J$9:$J$80&lt;&gt;"")*(Inschrijfformulier!$J$9:$J$80))</f>
        <v>0</v>
      </c>
      <c r="G40" s="62">
        <f>SUMPRODUCT((Inschrijfformulier!$G$9:$G$80=A40)*(Inschrijfformulier!$J$9:$J$80&lt;&gt;"")*(Inschrijfformulier!$J$9:$J$80))+SUMPRODUCT((Inschrijfformulier!$H$9:$H$80=A40)*(Inschrijfformulier!$I$9:$I$80&lt;&gt;"")*(Inschrijfformulier!$I$9:$I$80))</f>
        <v>0</v>
      </c>
      <c r="H40" s="62">
        <f>F40-G40</f>
        <v>0</v>
      </c>
      <c r="I40" s="62">
        <f>C40*3+D40</f>
        <v>0</v>
      </c>
      <c r="J40" s="62">
        <f>I40*1000000+(H40+200)*1000+F40+0.001*(1000-ROW())</f>
        <v>200000.96</v>
      </c>
    </row>
    <row r="41" spans="1:10" x14ac:dyDescent="0.3">
      <c r="A41" s="62" t="s">
        <v>106</v>
      </c>
      <c r="B41" s="62">
        <f>COUNTIFS(Inschrijfformulier!$G$9:$G$80,A41,Inschrijfformulier!$I$9:$I$80,"&lt;&gt;",Inschrijfformulier!$J$9:$J$80,"&lt;&gt;")+COUNTIFS(Inschrijfformulier!$H$9:$H$80,A41,Inschrijfformulier!$I$9:$I$80,"&lt;&gt;",Inschrijfformulier!$J$9:$J$80,"&lt;&gt;")</f>
        <v>0</v>
      </c>
      <c r="C41" s="62">
        <f>COUNTIFS(Inschrijfformulier!$G$9:$G$80,A41,Inschrijfformulier!$K$9:$K$80,"T")+COUNTIFS(Inschrijfformulier!$H$9:$H$80,A41,Inschrijfformulier!$K$9:$K$80,"U")</f>
        <v>0</v>
      </c>
      <c r="D41" s="62">
        <f>COUNTIFS(Inschrijfformulier!$G$9:$G$80,A41,Inschrijfformulier!$K$9:$K$80,"G")+COUNTIFS(Inschrijfformulier!$H$9:$H$80,A41,Inschrijfformulier!$K$9:$K$80,"G")</f>
        <v>0</v>
      </c>
      <c r="E41" s="62">
        <f>COUNTIFS(Inschrijfformulier!$G$9:$G$80,A41,Inschrijfformulier!$K$9:$K$80,"U")+COUNTIFS(Inschrijfformulier!$H$9:$H$80,A41,Inschrijfformulier!$K$9:$K$80,"T")</f>
        <v>0</v>
      </c>
      <c r="F41" s="62">
        <f>SUMPRODUCT((Inschrijfformulier!$G$9:$G$80=A41)*(Inschrijfformulier!$I$9:$I$80&lt;&gt;"")*(Inschrijfformulier!$I$9:$I$80))+SUMPRODUCT((Inschrijfformulier!$H$9:$H$80=A41)*(Inschrijfformulier!$J$9:$J$80&lt;&gt;"")*(Inschrijfformulier!$J$9:$J$80))</f>
        <v>0</v>
      </c>
      <c r="G41" s="62">
        <f>SUMPRODUCT((Inschrijfformulier!$G$9:$G$80=A41)*(Inschrijfformulier!$J$9:$J$80&lt;&gt;"")*(Inschrijfformulier!$J$9:$J$80))+SUMPRODUCT((Inschrijfformulier!$H$9:$H$80=A41)*(Inschrijfformulier!$I$9:$I$80&lt;&gt;"")*(Inschrijfformulier!$I$9:$I$80))</f>
        <v>0</v>
      </c>
      <c r="H41" s="62">
        <f>F41-G41</f>
        <v>0</v>
      </c>
      <c r="I41" s="62">
        <f>C41*3+D41</f>
        <v>0</v>
      </c>
      <c r="J41" s="62">
        <f>I41*1000000+(H41+200)*1000+F41+0.001*(1000-ROW())</f>
        <v>200000.959</v>
      </c>
    </row>
    <row r="43" spans="1:10" ht="15.6" x14ac:dyDescent="0.3">
      <c r="A43" s="165" t="s">
        <v>175</v>
      </c>
      <c r="B43" s="151"/>
      <c r="C43" s="151"/>
      <c r="D43" s="151"/>
      <c r="E43" s="151"/>
      <c r="F43" s="151"/>
      <c r="G43" s="151"/>
      <c r="H43" s="151"/>
      <c r="I43" s="151"/>
      <c r="J43" s="151"/>
    </row>
    <row r="44" spans="1:10" x14ac:dyDescent="0.3">
      <c r="A44" s="61" t="s">
        <v>165</v>
      </c>
      <c r="B44" s="61" t="s">
        <v>166</v>
      </c>
      <c r="C44" s="61" t="s">
        <v>68</v>
      </c>
      <c r="D44" s="61" t="s">
        <v>69</v>
      </c>
      <c r="E44" s="61" t="s">
        <v>70</v>
      </c>
      <c r="F44" s="61" t="s">
        <v>167</v>
      </c>
      <c r="G44" s="61" t="s">
        <v>168</v>
      </c>
      <c r="H44" s="61" t="s">
        <v>72</v>
      </c>
      <c r="I44" s="61" t="s">
        <v>169</v>
      </c>
    </row>
    <row r="45" spans="1:10" x14ac:dyDescent="0.3">
      <c r="A45" s="62" t="s">
        <v>87</v>
      </c>
      <c r="B45" s="62">
        <f>COUNTIFS(Inschrijfformulier!$G$9:$G$80,A45,Inschrijfformulier!$I$9:$I$80,"&lt;&gt;",Inschrijfformulier!$J$9:$J$80,"&lt;&gt;")+COUNTIFS(Inschrijfformulier!$H$9:$H$80,A45,Inschrijfformulier!$I$9:$I$80,"&lt;&gt;",Inschrijfformulier!$J$9:$J$80,"&lt;&gt;")</f>
        <v>0</v>
      </c>
      <c r="C45" s="62">
        <f>COUNTIFS(Inschrijfformulier!$G$9:$G$80,A45,Inschrijfformulier!$K$9:$K$80,"T")+COUNTIFS(Inschrijfformulier!$H$9:$H$80,A45,Inschrijfformulier!$K$9:$K$80,"U")</f>
        <v>0</v>
      </c>
      <c r="D45" s="62">
        <f>COUNTIFS(Inschrijfformulier!$G$9:$G$80,A45,Inschrijfformulier!$K$9:$K$80,"G")+COUNTIFS(Inschrijfformulier!$H$9:$H$80,A45,Inschrijfformulier!$K$9:$K$80,"G")</f>
        <v>0</v>
      </c>
      <c r="E45" s="62">
        <f>COUNTIFS(Inschrijfformulier!$G$9:$G$80,A45,Inschrijfformulier!$K$9:$K$80,"U")+COUNTIFS(Inschrijfformulier!$H$9:$H$80,A45,Inschrijfformulier!$K$9:$K$80,"T")</f>
        <v>0</v>
      </c>
      <c r="F45" s="62">
        <f>SUMPRODUCT((Inschrijfformulier!$G$9:$G$80=A45)*(Inschrijfformulier!$I$9:$I$80&lt;&gt;"")*(Inschrijfformulier!$I$9:$I$80))+SUMPRODUCT((Inschrijfformulier!$H$9:$H$80=A45)*(Inschrijfformulier!$J$9:$J$80&lt;&gt;"")*(Inschrijfformulier!$J$9:$J$80))</f>
        <v>0</v>
      </c>
      <c r="G45" s="62">
        <f>SUMPRODUCT((Inschrijfformulier!$G$9:$G$80=A45)*(Inschrijfformulier!$J$9:$J$80&lt;&gt;"")*(Inschrijfformulier!$J$9:$J$80))+SUMPRODUCT((Inschrijfformulier!$H$9:$H$80=A45)*(Inschrijfformulier!$I$9:$I$80&lt;&gt;"")*(Inschrijfformulier!$I$9:$I$80))</f>
        <v>0</v>
      </c>
      <c r="H45" s="62">
        <f>F45-G45</f>
        <v>0</v>
      </c>
      <c r="I45" s="62">
        <f>C45*3+D45</f>
        <v>0</v>
      </c>
      <c r="J45" s="62">
        <f>I45*1000000+(H45+200)*1000+F45+0.001*(1000-ROW())</f>
        <v>200000.95499999999</v>
      </c>
    </row>
    <row r="46" spans="1:10" x14ac:dyDescent="0.3">
      <c r="A46" s="62" t="s">
        <v>726</v>
      </c>
      <c r="B46" s="62">
        <f>COUNTIFS(Inschrijfformulier!$G$9:$G$80,A46,Inschrijfformulier!$I$9:$I$80,"&lt;&gt;",Inschrijfformulier!$J$9:$J$80,"&lt;&gt;")+COUNTIFS(Inschrijfformulier!$H$9:$H$80,A46,Inschrijfformulier!$I$9:$I$80,"&lt;&gt;",Inschrijfformulier!$J$9:$J$80,"&lt;&gt;")</f>
        <v>0</v>
      </c>
      <c r="C46" s="62">
        <f>COUNTIFS(Inschrijfformulier!$G$9:$G$80,A46,Inschrijfformulier!$K$9:$K$80,"T")+COUNTIFS(Inschrijfformulier!$H$9:$H$80,A46,Inschrijfformulier!$K$9:$K$80,"U")</f>
        <v>0</v>
      </c>
      <c r="D46" s="62">
        <f>COUNTIFS(Inschrijfformulier!$G$9:$G$80,A46,Inschrijfformulier!$K$9:$K$80,"G")+COUNTIFS(Inschrijfformulier!$H$9:$H$80,A46,Inschrijfformulier!$K$9:$K$80,"G")</f>
        <v>0</v>
      </c>
      <c r="E46" s="62">
        <f>COUNTIFS(Inschrijfformulier!$G$9:$G$80,A46,Inschrijfformulier!$K$9:$K$80,"U")+COUNTIFS(Inschrijfformulier!$H$9:$H$80,A46,Inschrijfformulier!$K$9:$K$80,"T")</f>
        <v>0</v>
      </c>
      <c r="F46" s="62">
        <f>SUMPRODUCT((Inschrijfformulier!$G$9:$G$80=A46)*(Inschrijfformulier!$I$9:$I$80&lt;&gt;"")*(Inschrijfformulier!$I$9:$I$80))+SUMPRODUCT((Inschrijfformulier!$H$9:$H$80=A46)*(Inschrijfformulier!$J$9:$J$80&lt;&gt;"")*(Inschrijfformulier!$J$9:$J$80))</f>
        <v>0</v>
      </c>
      <c r="G46" s="62">
        <f>SUMPRODUCT((Inschrijfformulier!$G$9:$G$80=A46)*(Inschrijfformulier!$J$9:$J$80&lt;&gt;"")*(Inschrijfformulier!$J$9:$J$80))+SUMPRODUCT((Inschrijfformulier!$H$9:$H$80=A46)*(Inschrijfformulier!$I$9:$I$80&lt;&gt;"")*(Inschrijfformulier!$I$9:$I$80))</f>
        <v>0</v>
      </c>
      <c r="H46" s="62">
        <f>F46-G46</f>
        <v>0</v>
      </c>
      <c r="I46" s="62">
        <f>C46*3+D46</f>
        <v>0</v>
      </c>
      <c r="J46" s="62">
        <f>I46*1000000+(H46+200)*1000+F46+0.001*(1000-ROW())</f>
        <v>200000.954</v>
      </c>
    </row>
    <row r="47" spans="1:10" x14ac:dyDescent="0.3">
      <c r="A47" s="62" t="s">
        <v>84</v>
      </c>
      <c r="B47" s="62">
        <f>COUNTIFS(Inschrijfformulier!$G$9:$G$80,A47,Inschrijfformulier!$I$9:$I$80,"&lt;&gt;",Inschrijfformulier!$J$9:$J$80,"&lt;&gt;")+COUNTIFS(Inschrijfformulier!$H$9:$H$80,A47,Inschrijfformulier!$I$9:$I$80,"&lt;&gt;",Inschrijfformulier!$J$9:$J$80,"&lt;&gt;")</f>
        <v>0</v>
      </c>
      <c r="C47" s="62">
        <f>COUNTIFS(Inschrijfformulier!$G$9:$G$80,A47,Inschrijfformulier!$K$9:$K$80,"T")+COUNTIFS(Inschrijfformulier!$H$9:$H$80,A47,Inschrijfformulier!$K$9:$K$80,"U")</f>
        <v>0</v>
      </c>
      <c r="D47" s="62">
        <f>COUNTIFS(Inschrijfformulier!$G$9:$G$80,A47,Inschrijfformulier!$K$9:$K$80,"G")+COUNTIFS(Inschrijfformulier!$H$9:$H$80,A47,Inschrijfformulier!$K$9:$K$80,"G")</f>
        <v>0</v>
      </c>
      <c r="E47" s="62">
        <f>COUNTIFS(Inschrijfformulier!$G$9:$G$80,A47,Inschrijfformulier!$K$9:$K$80,"U")+COUNTIFS(Inschrijfformulier!$H$9:$H$80,A47,Inschrijfformulier!$K$9:$K$80,"T")</f>
        <v>0</v>
      </c>
      <c r="F47" s="62">
        <f>SUMPRODUCT((Inschrijfformulier!$G$9:$G$80=A47)*(Inschrijfformulier!$I$9:$I$80&lt;&gt;"")*(Inschrijfformulier!$I$9:$I$80))+SUMPRODUCT((Inschrijfformulier!$H$9:$H$80=A47)*(Inschrijfformulier!$J$9:$J$80&lt;&gt;"")*(Inschrijfformulier!$J$9:$J$80))</f>
        <v>0</v>
      </c>
      <c r="G47" s="62">
        <f>SUMPRODUCT((Inschrijfformulier!$G$9:$G$80=A47)*(Inschrijfformulier!$J$9:$J$80&lt;&gt;"")*(Inschrijfformulier!$J$9:$J$80))+SUMPRODUCT((Inschrijfformulier!$H$9:$H$80=A47)*(Inschrijfformulier!$I$9:$I$80&lt;&gt;"")*(Inschrijfformulier!$I$9:$I$80))</f>
        <v>0</v>
      </c>
      <c r="H47" s="62">
        <f>F47-G47</f>
        <v>0</v>
      </c>
      <c r="I47" s="62">
        <f>C47*3+D47</f>
        <v>0</v>
      </c>
      <c r="J47" s="62">
        <f>I47*1000000+(H47+200)*1000+F47+0.001*(1000-ROW())</f>
        <v>200000.95300000001</v>
      </c>
    </row>
    <row r="48" spans="1:10" x14ac:dyDescent="0.3">
      <c r="A48" s="62" t="s">
        <v>727</v>
      </c>
      <c r="B48" s="62">
        <f>COUNTIFS(Inschrijfformulier!$G$9:$G$80,A48,Inschrijfformulier!$I$9:$I$80,"&lt;&gt;",Inschrijfformulier!$J$9:$J$80,"&lt;&gt;")+COUNTIFS(Inschrijfformulier!$H$9:$H$80,A48,Inschrijfformulier!$I$9:$I$80,"&lt;&gt;",Inschrijfformulier!$J$9:$J$80,"&lt;&gt;")</f>
        <v>0</v>
      </c>
      <c r="C48" s="62">
        <f>COUNTIFS(Inschrijfformulier!$G$9:$G$80,A48,Inschrijfformulier!$K$9:$K$80,"T")+COUNTIFS(Inschrijfformulier!$H$9:$H$80,A48,Inschrijfformulier!$K$9:$K$80,"U")</f>
        <v>0</v>
      </c>
      <c r="D48" s="62">
        <f>COUNTIFS(Inschrijfformulier!$G$9:$G$80,A48,Inschrijfformulier!$K$9:$K$80,"G")+COUNTIFS(Inschrijfformulier!$H$9:$H$80,A48,Inschrijfformulier!$K$9:$K$80,"G")</f>
        <v>0</v>
      </c>
      <c r="E48" s="62">
        <f>COUNTIFS(Inschrijfformulier!$G$9:$G$80,A48,Inschrijfformulier!$K$9:$K$80,"U")+COUNTIFS(Inschrijfformulier!$H$9:$H$80,A48,Inschrijfformulier!$K$9:$K$80,"T")</f>
        <v>0</v>
      </c>
      <c r="F48" s="62">
        <f>SUMPRODUCT((Inschrijfformulier!$G$9:$G$80=A48)*(Inschrijfformulier!$I$9:$I$80&lt;&gt;"")*(Inschrijfformulier!$I$9:$I$80))+SUMPRODUCT((Inschrijfformulier!$H$9:$H$80=A48)*(Inschrijfformulier!$J$9:$J$80&lt;&gt;"")*(Inschrijfformulier!$J$9:$J$80))</f>
        <v>0</v>
      </c>
      <c r="G48" s="62">
        <f>SUMPRODUCT((Inschrijfformulier!$G$9:$G$80=A48)*(Inschrijfformulier!$J$9:$J$80&lt;&gt;"")*(Inschrijfformulier!$J$9:$J$80))+SUMPRODUCT((Inschrijfformulier!$H$9:$H$80=A48)*(Inschrijfformulier!$I$9:$I$80&lt;&gt;"")*(Inschrijfformulier!$I$9:$I$80))</f>
        <v>0</v>
      </c>
      <c r="H48" s="62">
        <f>F48-G48</f>
        <v>0</v>
      </c>
      <c r="I48" s="62">
        <f>C48*3+D48</f>
        <v>0</v>
      </c>
      <c r="J48" s="62">
        <f>I48*1000000+(H48+200)*1000+F48+0.001*(1000-ROW())</f>
        <v>200000.95199999999</v>
      </c>
    </row>
    <row r="50" spans="1:10" ht="15.6" x14ac:dyDescent="0.3">
      <c r="A50" s="165" t="s">
        <v>176</v>
      </c>
      <c r="B50" s="151"/>
      <c r="C50" s="151"/>
      <c r="D50" s="151"/>
      <c r="E50" s="151"/>
      <c r="F50" s="151"/>
      <c r="G50" s="151"/>
      <c r="H50" s="151"/>
      <c r="I50" s="151"/>
      <c r="J50" s="151"/>
    </row>
    <row r="51" spans="1:10" x14ac:dyDescent="0.3">
      <c r="A51" s="61" t="s">
        <v>165</v>
      </c>
      <c r="B51" s="61" t="s">
        <v>166</v>
      </c>
      <c r="C51" s="61" t="s">
        <v>68</v>
      </c>
      <c r="D51" s="61" t="s">
        <v>69</v>
      </c>
      <c r="E51" s="61" t="s">
        <v>70</v>
      </c>
      <c r="F51" s="61" t="s">
        <v>167</v>
      </c>
      <c r="G51" s="61" t="s">
        <v>168</v>
      </c>
      <c r="H51" s="61" t="s">
        <v>72</v>
      </c>
      <c r="I51" s="61" t="s">
        <v>169</v>
      </c>
    </row>
    <row r="52" spans="1:10" x14ac:dyDescent="0.3">
      <c r="A52" s="62" t="s">
        <v>39</v>
      </c>
      <c r="B52" s="62">
        <f>COUNTIFS(Inschrijfformulier!$G$9:$G$80,A52,Inschrijfformulier!$I$9:$I$80,"&lt;&gt;",Inschrijfformulier!$J$9:$J$80,"&lt;&gt;")+COUNTIFS(Inschrijfformulier!$H$9:$H$80,A52,Inschrijfformulier!$I$9:$I$80,"&lt;&gt;",Inschrijfformulier!$J$9:$J$80,"&lt;&gt;")</f>
        <v>0</v>
      </c>
      <c r="C52" s="62">
        <f>COUNTIFS(Inschrijfformulier!$G$9:$G$80,A52,Inschrijfformulier!$K$9:$K$80,"T")+COUNTIFS(Inschrijfformulier!$H$9:$H$80,A52,Inschrijfformulier!$K$9:$K$80,"U")</f>
        <v>0</v>
      </c>
      <c r="D52" s="62">
        <f>COUNTIFS(Inschrijfformulier!$G$9:$G$80,A52,Inschrijfformulier!$K$9:$K$80,"G")+COUNTIFS(Inschrijfformulier!$H$9:$H$80,A52,Inschrijfformulier!$K$9:$K$80,"G")</f>
        <v>0</v>
      </c>
      <c r="E52" s="62">
        <f>COUNTIFS(Inschrijfformulier!$G$9:$G$80,A52,Inschrijfformulier!$K$9:$K$80,"U")+COUNTIFS(Inschrijfformulier!$H$9:$H$80,A52,Inschrijfformulier!$K$9:$K$80,"T")</f>
        <v>0</v>
      </c>
      <c r="F52" s="62">
        <f>SUMPRODUCT((Inschrijfformulier!$G$9:$G$80=A52)*(Inschrijfformulier!$I$9:$I$80&lt;&gt;"")*(Inschrijfformulier!$I$9:$I$80))+SUMPRODUCT((Inschrijfformulier!$H$9:$H$80=A52)*(Inschrijfformulier!$J$9:$J$80&lt;&gt;"")*(Inschrijfformulier!$J$9:$J$80))</f>
        <v>0</v>
      </c>
      <c r="G52" s="62">
        <f>SUMPRODUCT((Inschrijfformulier!$G$9:$G$80=A52)*(Inschrijfformulier!$J$9:$J$80&lt;&gt;"")*(Inschrijfformulier!$J$9:$J$80))+SUMPRODUCT((Inschrijfformulier!$H$9:$H$80=A52)*(Inschrijfformulier!$I$9:$I$80&lt;&gt;"")*(Inschrijfformulier!$I$9:$I$80))</f>
        <v>0</v>
      </c>
      <c r="H52" s="62">
        <f>F52-G52</f>
        <v>0</v>
      </c>
      <c r="I52" s="62">
        <f>C52*3+D52</f>
        <v>0</v>
      </c>
      <c r="J52" s="62">
        <f>I52*1000000+(H52+200)*1000+F52+0.001*(1000-ROW())</f>
        <v>200000.948</v>
      </c>
    </row>
    <row r="53" spans="1:10" x14ac:dyDescent="0.3">
      <c r="A53" s="62" t="s">
        <v>724</v>
      </c>
      <c r="B53" s="62">
        <f>COUNTIFS(Inschrijfformulier!$G$9:$G$80,A53,Inschrijfformulier!$I$9:$I$80,"&lt;&gt;",Inschrijfformulier!$J$9:$J$80,"&lt;&gt;")+COUNTIFS(Inschrijfformulier!$H$9:$H$80,A53,Inschrijfformulier!$I$9:$I$80,"&lt;&gt;",Inschrijfformulier!$J$9:$J$80,"&lt;&gt;")</f>
        <v>0</v>
      </c>
      <c r="C53" s="62">
        <f>COUNTIFS(Inschrijfformulier!$G$9:$G$80,A53,Inschrijfformulier!$K$9:$K$80,"T")+COUNTIFS(Inschrijfformulier!$H$9:$H$80,A53,Inschrijfformulier!$K$9:$K$80,"U")</f>
        <v>0</v>
      </c>
      <c r="D53" s="62">
        <f>COUNTIFS(Inschrijfformulier!$G$9:$G$80,A53,Inschrijfformulier!$K$9:$K$80,"G")+COUNTIFS(Inschrijfformulier!$H$9:$H$80,A53,Inschrijfformulier!$K$9:$K$80,"G")</f>
        <v>0</v>
      </c>
      <c r="E53" s="62">
        <f>COUNTIFS(Inschrijfformulier!$G$9:$G$80,A53,Inschrijfformulier!$K$9:$K$80,"U")+COUNTIFS(Inschrijfformulier!$H$9:$H$80,A53,Inschrijfformulier!$K$9:$K$80,"T")</f>
        <v>0</v>
      </c>
      <c r="F53" s="62">
        <f>SUMPRODUCT((Inschrijfformulier!$G$9:$G$80=A53)*(Inschrijfformulier!$I$9:$I$80&lt;&gt;"")*(Inschrijfformulier!$I$9:$I$80))+SUMPRODUCT((Inschrijfformulier!$H$9:$H$80=A53)*(Inschrijfformulier!$J$9:$J$80&lt;&gt;"")*(Inschrijfformulier!$J$9:$J$80))</f>
        <v>0</v>
      </c>
      <c r="G53" s="62">
        <f>SUMPRODUCT((Inschrijfformulier!$G$9:$G$80=A53)*(Inschrijfformulier!$J$9:$J$80&lt;&gt;"")*(Inschrijfformulier!$J$9:$J$80))+SUMPRODUCT((Inschrijfformulier!$H$9:$H$80=A53)*(Inschrijfformulier!$I$9:$I$80&lt;&gt;"")*(Inschrijfformulier!$I$9:$I$80))</f>
        <v>0</v>
      </c>
      <c r="H53" s="62">
        <f>F53-G53</f>
        <v>0</v>
      </c>
      <c r="I53" s="62">
        <f>C53*3+D53</f>
        <v>0</v>
      </c>
      <c r="J53" s="62">
        <f>I53*1000000+(H53+200)*1000+F53+0.001*(1000-ROW())</f>
        <v>200000.94699999999</v>
      </c>
    </row>
    <row r="54" spans="1:10" x14ac:dyDescent="0.3">
      <c r="A54" s="62" t="s">
        <v>729</v>
      </c>
      <c r="B54" s="62">
        <f>COUNTIFS(Inschrijfformulier!$G$9:$G$80,A54,Inschrijfformulier!$I$9:$I$80,"&lt;&gt;",Inschrijfformulier!$J$9:$J$80,"&lt;&gt;")+COUNTIFS(Inschrijfformulier!$H$9:$H$80,A54,Inschrijfformulier!$I$9:$I$80,"&lt;&gt;",Inschrijfformulier!$J$9:$J$80,"&lt;&gt;")</f>
        <v>0</v>
      </c>
      <c r="C54" s="62">
        <f>COUNTIFS(Inschrijfformulier!$G$9:$G$80,A54,Inschrijfformulier!$K$9:$K$80,"T")+COUNTIFS(Inschrijfformulier!$H$9:$H$80,A54,Inschrijfformulier!$K$9:$K$80,"U")</f>
        <v>0</v>
      </c>
      <c r="D54" s="62">
        <f>COUNTIFS(Inschrijfformulier!$G$9:$G$80,A54,Inschrijfformulier!$K$9:$K$80,"G")+COUNTIFS(Inschrijfformulier!$H$9:$H$80,A54,Inschrijfformulier!$K$9:$K$80,"G")</f>
        <v>0</v>
      </c>
      <c r="E54" s="62">
        <f>COUNTIFS(Inschrijfformulier!$G$9:$G$80,A54,Inschrijfformulier!$K$9:$K$80,"U")+COUNTIFS(Inschrijfformulier!$H$9:$H$80,A54,Inschrijfformulier!$K$9:$K$80,"T")</f>
        <v>0</v>
      </c>
      <c r="F54" s="62">
        <f>SUMPRODUCT((Inschrijfformulier!$G$9:$G$80=A54)*(Inschrijfformulier!$I$9:$I$80&lt;&gt;"")*(Inschrijfformulier!$I$9:$I$80))+SUMPRODUCT((Inschrijfformulier!$H$9:$H$80=A54)*(Inschrijfformulier!$J$9:$J$80&lt;&gt;"")*(Inschrijfformulier!$J$9:$J$80))</f>
        <v>0</v>
      </c>
      <c r="G54" s="62">
        <f>SUMPRODUCT((Inschrijfformulier!$G$9:$G$80=A54)*(Inschrijfformulier!$J$9:$J$80&lt;&gt;"")*(Inschrijfformulier!$J$9:$J$80))+SUMPRODUCT((Inschrijfformulier!$H$9:$H$80=A54)*(Inschrijfformulier!$I$9:$I$80&lt;&gt;"")*(Inschrijfformulier!$I$9:$I$80))</f>
        <v>0</v>
      </c>
      <c r="H54" s="62">
        <f>F54-G54</f>
        <v>0</v>
      </c>
      <c r="I54" s="62">
        <f>C54*3+D54</f>
        <v>0</v>
      </c>
      <c r="J54" s="62">
        <f>I54*1000000+(H54+200)*1000+F54+0.001*(1000-ROW())</f>
        <v>200000.946</v>
      </c>
    </row>
    <row r="55" spans="1:10" x14ac:dyDescent="0.3">
      <c r="A55" s="62" t="s">
        <v>78</v>
      </c>
      <c r="B55" s="62">
        <f>COUNTIFS(Inschrijfformulier!$G$9:$G$80,A55,Inschrijfformulier!$I$9:$I$80,"&lt;&gt;",Inschrijfformulier!$J$9:$J$80,"&lt;&gt;")+COUNTIFS(Inschrijfformulier!$H$9:$H$80,A55,Inschrijfformulier!$I$9:$I$80,"&lt;&gt;",Inschrijfformulier!$J$9:$J$80,"&lt;&gt;")</f>
        <v>0</v>
      </c>
      <c r="C55" s="62">
        <f>COUNTIFS(Inschrijfformulier!$G$9:$G$80,A55,Inschrijfformulier!$K$9:$K$80,"T")+COUNTIFS(Inschrijfformulier!$H$9:$H$80,A55,Inschrijfformulier!$K$9:$K$80,"U")</f>
        <v>0</v>
      </c>
      <c r="D55" s="62">
        <f>COUNTIFS(Inschrijfformulier!$G$9:$G$80,A55,Inschrijfformulier!$K$9:$K$80,"G")+COUNTIFS(Inschrijfformulier!$H$9:$H$80,A55,Inschrijfformulier!$K$9:$K$80,"G")</f>
        <v>0</v>
      </c>
      <c r="E55" s="62">
        <f>COUNTIFS(Inschrijfformulier!$G$9:$G$80,A55,Inschrijfformulier!$K$9:$K$80,"U")+COUNTIFS(Inschrijfformulier!$H$9:$H$80,A55,Inschrijfformulier!$K$9:$K$80,"T")</f>
        <v>0</v>
      </c>
      <c r="F55" s="62">
        <f>SUMPRODUCT((Inschrijfformulier!$G$9:$G$80=A55)*(Inschrijfformulier!$I$9:$I$80&lt;&gt;"")*(Inschrijfformulier!$I$9:$I$80))+SUMPRODUCT((Inschrijfformulier!$H$9:$H$80=A55)*(Inschrijfformulier!$J$9:$J$80&lt;&gt;"")*(Inschrijfformulier!$J$9:$J$80))</f>
        <v>0</v>
      </c>
      <c r="G55" s="62">
        <f>SUMPRODUCT((Inschrijfformulier!$G$9:$G$80=A55)*(Inschrijfformulier!$J$9:$J$80&lt;&gt;"")*(Inschrijfformulier!$J$9:$J$80))+SUMPRODUCT((Inschrijfformulier!$H$9:$H$80=A55)*(Inschrijfformulier!$I$9:$I$80&lt;&gt;"")*(Inschrijfformulier!$I$9:$I$80))</f>
        <v>0</v>
      </c>
      <c r="H55" s="62">
        <f>F55-G55</f>
        <v>0</v>
      </c>
      <c r="I55" s="62">
        <f>C55*3+D55</f>
        <v>0</v>
      </c>
      <c r="J55" s="62">
        <f>I55*1000000+(H55+200)*1000+F55+0.001*(1000-ROW())</f>
        <v>200000.94500000001</v>
      </c>
    </row>
    <row r="57" spans="1:10" ht="15.6" x14ac:dyDescent="0.3">
      <c r="A57" s="165" t="s">
        <v>177</v>
      </c>
      <c r="B57" s="151"/>
      <c r="C57" s="151"/>
      <c r="D57" s="151"/>
      <c r="E57" s="151"/>
      <c r="F57" s="151"/>
      <c r="G57" s="151"/>
      <c r="H57" s="151"/>
      <c r="I57" s="151"/>
      <c r="J57" s="151"/>
    </row>
    <row r="58" spans="1:10" x14ac:dyDescent="0.3">
      <c r="A58" s="61" t="s">
        <v>165</v>
      </c>
      <c r="B58" s="61" t="s">
        <v>166</v>
      </c>
      <c r="C58" s="61" t="s">
        <v>68</v>
      </c>
      <c r="D58" s="61" t="s">
        <v>69</v>
      </c>
      <c r="E58" s="61" t="s">
        <v>70</v>
      </c>
      <c r="F58" s="61" t="s">
        <v>167</v>
      </c>
      <c r="G58" s="61" t="s">
        <v>168</v>
      </c>
      <c r="H58" s="61" t="s">
        <v>72</v>
      </c>
      <c r="I58" s="61" t="s">
        <v>169</v>
      </c>
    </row>
    <row r="59" spans="1:10" x14ac:dyDescent="0.3">
      <c r="A59" s="62" t="s">
        <v>82</v>
      </c>
      <c r="B59" s="62">
        <f>COUNTIFS(Inschrijfformulier!$G$9:$G$80,A59,Inschrijfformulier!$I$9:$I$80,"&lt;&gt;",Inschrijfformulier!$J$9:$J$80,"&lt;&gt;")+COUNTIFS(Inschrijfformulier!$H$9:$H$80,A59,Inschrijfformulier!$I$9:$I$80,"&lt;&gt;",Inschrijfformulier!$J$9:$J$80,"&lt;&gt;")</f>
        <v>0</v>
      </c>
      <c r="C59" s="62">
        <f>COUNTIFS(Inschrijfformulier!$G$9:$G$80,A59,Inschrijfformulier!$K$9:$K$80,"T")+COUNTIFS(Inschrijfformulier!$H$9:$H$80,A59,Inschrijfformulier!$K$9:$K$80,"U")</f>
        <v>0</v>
      </c>
      <c r="D59" s="62">
        <f>COUNTIFS(Inschrijfformulier!$G$9:$G$80,A59,Inschrijfformulier!$K$9:$K$80,"G")+COUNTIFS(Inschrijfformulier!$H$9:$H$80,A59,Inschrijfformulier!$K$9:$K$80,"G")</f>
        <v>0</v>
      </c>
      <c r="E59" s="62">
        <f>COUNTIFS(Inschrijfformulier!$G$9:$G$80,A59,Inschrijfformulier!$K$9:$K$80,"U")+COUNTIFS(Inschrijfformulier!$H$9:$H$80,A59,Inschrijfformulier!$K$9:$K$80,"T")</f>
        <v>0</v>
      </c>
      <c r="F59" s="62">
        <f>SUMPRODUCT((Inschrijfformulier!$G$9:$G$80=A59)*(Inschrijfformulier!$I$9:$I$80&lt;&gt;"")*(Inschrijfformulier!$I$9:$I$80))+SUMPRODUCT((Inschrijfformulier!$H$9:$H$80=A59)*(Inschrijfformulier!$J$9:$J$80&lt;&gt;"")*(Inschrijfformulier!$J$9:$J$80))</f>
        <v>0</v>
      </c>
      <c r="G59" s="62">
        <f>SUMPRODUCT((Inschrijfformulier!$G$9:$G$80=A59)*(Inschrijfformulier!$J$9:$J$80&lt;&gt;"")*(Inschrijfformulier!$J$9:$J$80))+SUMPRODUCT((Inschrijfformulier!$H$9:$H$80=A59)*(Inschrijfformulier!$I$9:$I$80&lt;&gt;"")*(Inschrijfformulier!$I$9:$I$80))</f>
        <v>0</v>
      </c>
      <c r="H59" s="62">
        <f>F59-G59</f>
        <v>0</v>
      </c>
      <c r="I59" s="62">
        <f>C59*3+D59</f>
        <v>0</v>
      </c>
      <c r="J59" s="62">
        <f>I59*1000000+(H59+200)*1000+F59+0.001*(1000-ROW())</f>
        <v>200000.94099999999</v>
      </c>
    </row>
    <row r="60" spans="1:10" x14ac:dyDescent="0.3">
      <c r="A60" s="62" t="s">
        <v>105</v>
      </c>
      <c r="B60" s="62">
        <f>COUNTIFS(Inschrijfformulier!$G$9:$G$80,A60,Inschrijfformulier!$I$9:$I$80,"&lt;&gt;",Inschrijfformulier!$J$9:$J$80,"&lt;&gt;")+COUNTIFS(Inschrijfformulier!$H$9:$H$80,A60,Inschrijfformulier!$I$9:$I$80,"&lt;&gt;",Inschrijfformulier!$J$9:$J$80,"&lt;&gt;")</f>
        <v>0</v>
      </c>
      <c r="C60" s="62">
        <f>COUNTIFS(Inschrijfformulier!$G$9:$G$80,A60,Inschrijfformulier!$K$9:$K$80,"T")+COUNTIFS(Inschrijfformulier!$H$9:$H$80,A60,Inschrijfformulier!$K$9:$K$80,"U")</f>
        <v>0</v>
      </c>
      <c r="D60" s="62">
        <f>COUNTIFS(Inschrijfformulier!$G$9:$G$80,A60,Inschrijfformulier!$K$9:$K$80,"G")+COUNTIFS(Inschrijfformulier!$H$9:$H$80,A60,Inschrijfformulier!$K$9:$K$80,"G")</f>
        <v>0</v>
      </c>
      <c r="E60" s="62">
        <f>COUNTIFS(Inschrijfformulier!$G$9:$G$80,A60,Inschrijfformulier!$K$9:$K$80,"U")+COUNTIFS(Inschrijfformulier!$H$9:$H$80,A60,Inschrijfformulier!$K$9:$K$80,"T")</f>
        <v>0</v>
      </c>
      <c r="F60" s="62">
        <f>SUMPRODUCT((Inschrijfformulier!$G$9:$G$80=A60)*(Inschrijfformulier!$I$9:$I$80&lt;&gt;"")*(Inschrijfformulier!$I$9:$I$80))+SUMPRODUCT((Inschrijfformulier!$H$9:$H$80=A60)*(Inschrijfformulier!$J$9:$J$80&lt;&gt;"")*(Inschrijfformulier!$J$9:$J$80))</f>
        <v>0</v>
      </c>
      <c r="G60" s="62">
        <f>SUMPRODUCT((Inschrijfformulier!$G$9:$G$80=A60)*(Inschrijfformulier!$J$9:$J$80&lt;&gt;"")*(Inschrijfformulier!$J$9:$J$80))+SUMPRODUCT((Inschrijfformulier!$H$9:$H$80=A60)*(Inschrijfformulier!$I$9:$I$80&lt;&gt;"")*(Inschrijfformulier!$I$9:$I$80))</f>
        <v>0</v>
      </c>
      <c r="H60" s="62">
        <f>F60-G60</f>
        <v>0</v>
      </c>
      <c r="I60" s="62">
        <f>C60*3+D60</f>
        <v>0</v>
      </c>
      <c r="J60" s="62">
        <f>I60*1000000+(H60+200)*1000+F60+0.001*(1000-ROW())</f>
        <v>200000.94</v>
      </c>
    </row>
    <row r="61" spans="1:10" x14ac:dyDescent="0.3">
      <c r="A61" s="62" t="s">
        <v>157</v>
      </c>
      <c r="B61" s="62">
        <f>COUNTIFS(Inschrijfformulier!$G$9:$G$80,A61,Inschrijfformulier!$I$9:$I$80,"&lt;&gt;",Inschrijfformulier!$J$9:$J$80,"&lt;&gt;")+COUNTIFS(Inschrijfformulier!$H$9:$H$80,A61,Inschrijfformulier!$I$9:$I$80,"&lt;&gt;",Inschrijfformulier!$J$9:$J$80,"&lt;&gt;")</f>
        <v>0</v>
      </c>
      <c r="C61" s="62">
        <f>COUNTIFS(Inschrijfformulier!$G$9:$G$80,A61,Inschrijfformulier!$K$9:$K$80,"T")+COUNTIFS(Inschrijfformulier!$H$9:$H$80,A61,Inschrijfformulier!$K$9:$K$80,"U")</f>
        <v>0</v>
      </c>
      <c r="D61" s="62">
        <f>COUNTIFS(Inschrijfformulier!$G$9:$G$80,A61,Inschrijfformulier!$K$9:$K$80,"G")+COUNTIFS(Inschrijfformulier!$H$9:$H$80,A61,Inschrijfformulier!$K$9:$K$80,"G")</f>
        <v>0</v>
      </c>
      <c r="E61" s="62">
        <f>COUNTIFS(Inschrijfformulier!$G$9:$G$80,A61,Inschrijfformulier!$K$9:$K$80,"U")+COUNTIFS(Inschrijfformulier!$H$9:$H$80,A61,Inschrijfformulier!$K$9:$K$80,"T")</f>
        <v>0</v>
      </c>
      <c r="F61" s="62">
        <f>SUMPRODUCT((Inschrijfformulier!$G$9:$G$80=A61)*(Inschrijfformulier!$I$9:$I$80&lt;&gt;"")*(Inschrijfformulier!$I$9:$I$80))+SUMPRODUCT((Inschrijfformulier!$H$9:$H$80=A61)*(Inschrijfformulier!$J$9:$J$80&lt;&gt;"")*(Inschrijfformulier!$J$9:$J$80))</f>
        <v>0</v>
      </c>
      <c r="G61" s="62">
        <f>SUMPRODUCT((Inschrijfformulier!$G$9:$G$80=A61)*(Inschrijfformulier!$J$9:$J$80&lt;&gt;"")*(Inschrijfformulier!$J$9:$J$80))+SUMPRODUCT((Inschrijfformulier!$H$9:$H$80=A61)*(Inschrijfformulier!$I$9:$I$80&lt;&gt;"")*(Inschrijfformulier!$I$9:$I$80))</f>
        <v>0</v>
      </c>
      <c r="H61" s="62">
        <f>F61-G61</f>
        <v>0</v>
      </c>
      <c r="I61" s="62">
        <f>C61*3+D61</f>
        <v>0</v>
      </c>
      <c r="J61" s="62">
        <f>I61*1000000+(H61+200)*1000+F61+0.001*(1000-ROW())</f>
        <v>200000.93900000001</v>
      </c>
    </row>
    <row r="62" spans="1:10" x14ac:dyDescent="0.3">
      <c r="A62" s="62" t="s">
        <v>730</v>
      </c>
      <c r="B62" s="62">
        <f>COUNTIFS(Inschrijfformulier!$G$9:$G$80,A62,Inschrijfformulier!$I$9:$I$80,"&lt;&gt;",Inschrijfformulier!$J$9:$J$80,"&lt;&gt;")+COUNTIFS(Inschrijfformulier!$H$9:$H$80,A62,Inschrijfformulier!$I$9:$I$80,"&lt;&gt;",Inschrijfformulier!$J$9:$J$80,"&lt;&gt;")</f>
        <v>0</v>
      </c>
      <c r="C62" s="62">
        <f>COUNTIFS(Inschrijfformulier!$G$9:$G$80,A62,Inschrijfformulier!$K$9:$K$80,"T")+COUNTIFS(Inschrijfformulier!$H$9:$H$80,A62,Inschrijfformulier!$K$9:$K$80,"U")</f>
        <v>0</v>
      </c>
      <c r="D62" s="62">
        <f>COUNTIFS(Inschrijfformulier!$G$9:$G$80,A62,Inschrijfformulier!$K$9:$K$80,"G")+COUNTIFS(Inschrijfformulier!$H$9:$H$80,A62,Inschrijfformulier!$K$9:$K$80,"G")</f>
        <v>0</v>
      </c>
      <c r="E62" s="62">
        <f>COUNTIFS(Inschrijfformulier!$G$9:$G$80,A62,Inschrijfformulier!$K$9:$K$80,"U")+COUNTIFS(Inschrijfformulier!$H$9:$H$80,A62,Inschrijfformulier!$K$9:$K$80,"T")</f>
        <v>0</v>
      </c>
      <c r="F62" s="62">
        <f>SUMPRODUCT((Inschrijfformulier!$G$9:$G$80=A62)*(Inschrijfformulier!$I$9:$I$80&lt;&gt;"")*(Inschrijfformulier!$I$9:$I$80))+SUMPRODUCT((Inschrijfformulier!$H$9:$H$80=A62)*(Inschrijfformulier!$J$9:$J$80&lt;&gt;"")*(Inschrijfformulier!$J$9:$J$80))</f>
        <v>0</v>
      </c>
      <c r="G62" s="62">
        <f>SUMPRODUCT((Inschrijfformulier!$G$9:$G$80=A62)*(Inschrijfformulier!$J$9:$J$80&lt;&gt;"")*(Inschrijfformulier!$J$9:$J$80))+SUMPRODUCT((Inschrijfformulier!$H$9:$H$80=A62)*(Inschrijfformulier!$I$9:$I$80&lt;&gt;"")*(Inschrijfformulier!$I$9:$I$80))</f>
        <v>0</v>
      </c>
      <c r="H62" s="62">
        <f>F62-G62</f>
        <v>0</v>
      </c>
      <c r="I62" s="62">
        <f>C62*3+D62</f>
        <v>0</v>
      </c>
      <c r="J62" s="62">
        <f>I62*1000000+(H62+200)*1000+F62+0.001*(1000-ROW())</f>
        <v>200000.93799999999</v>
      </c>
    </row>
    <row r="64" spans="1:10" ht="15.6" x14ac:dyDescent="0.3">
      <c r="A64" s="165" t="s">
        <v>178</v>
      </c>
      <c r="B64" s="151"/>
      <c r="C64" s="151"/>
      <c r="D64" s="151"/>
      <c r="E64" s="151"/>
      <c r="F64" s="151"/>
      <c r="G64" s="151"/>
      <c r="H64" s="151"/>
      <c r="I64" s="151"/>
      <c r="J64" s="151"/>
    </row>
    <row r="65" spans="1:10" x14ac:dyDescent="0.3">
      <c r="A65" s="61" t="s">
        <v>165</v>
      </c>
      <c r="B65" s="61" t="s">
        <v>166</v>
      </c>
      <c r="C65" s="61" t="s">
        <v>68</v>
      </c>
      <c r="D65" s="61" t="s">
        <v>69</v>
      </c>
      <c r="E65" s="61" t="s">
        <v>70</v>
      </c>
      <c r="F65" s="61" t="s">
        <v>167</v>
      </c>
      <c r="G65" s="61" t="s">
        <v>168</v>
      </c>
      <c r="H65" s="61" t="s">
        <v>72</v>
      </c>
      <c r="I65" s="61" t="s">
        <v>169</v>
      </c>
    </row>
    <row r="66" spans="1:10" x14ac:dyDescent="0.3">
      <c r="A66" s="62" t="s">
        <v>83</v>
      </c>
      <c r="B66" s="62">
        <f>COUNTIFS(Inschrijfformulier!$G$9:$G$80,A66,Inschrijfformulier!$I$9:$I$80,"&lt;&gt;",Inschrijfformulier!$J$9:$J$80,"&lt;&gt;")+COUNTIFS(Inschrijfformulier!$H$9:$H$80,A66,Inschrijfformulier!$I$9:$I$80,"&lt;&gt;",Inschrijfformulier!$J$9:$J$80,"&lt;&gt;")</f>
        <v>0</v>
      </c>
      <c r="C66" s="62">
        <f>COUNTIFS(Inschrijfformulier!$G$9:$G$80,A66,Inschrijfformulier!$K$9:$K$80,"T")+COUNTIFS(Inschrijfformulier!$H$9:$H$80,A66,Inschrijfformulier!$K$9:$K$80,"U")</f>
        <v>0</v>
      </c>
      <c r="D66" s="62">
        <f>COUNTIFS(Inschrijfformulier!$G$9:$G$80,A66,Inschrijfformulier!$K$9:$K$80,"G")+COUNTIFS(Inschrijfformulier!$H$9:$H$80,A66,Inschrijfformulier!$K$9:$K$80,"G")</f>
        <v>0</v>
      </c>
      <c r="E66" s="62">
        <f>COUNTIFS(Inschrijfformulier!$G$9:$G$80,A66,Inschrijfformulier!$K$9:$K$80,"U")+COUNTIFS(Inschrijfformulier!$H$9:$H$80,A66,Inschrijfformulier!$K$9:$K$80,"T")</f>
        <v>0</v>
      </c>
      <c r="F66" s="62">
        <f>SUMPRODUCT((Inschrijfformulier!$G$9:$G$80=A66)*(Inschrijfformulier!$I$9:$I$80&lt;&gt;"")*(Inschrijfformulier!$I$9:$I$80))+SUMPRODUCT((Inschrijfformulier!$H$9:$H$80=A66)*(Inschrijfformulier!$J$9:$J$80&lt;&gt;"")*(Inschrijfformulier!$J$9:$J$80))</f>
        <v>0</v>
      </c>
      <c r="G66" s="62">
        <f>SUMPRODUCT((Inschrijfformulier!$G$9:$G$80=A66)*(Inschrijfformulier!$J$9:$J$80&lt;&gt;"")*(Inschrijfformulier!$J$9:$J$80))+SUMPRODUCT((Inschrijfformulier!$H$9:$H$80=A66)*(Inschrijfformulier!$I$9:$I$80&lt;&gt;"")*(Inschrijfformulier!$I$9:$I$80))</f>
        <v>0</v>
      </c>
      <c r="H66" s="62">
        <f>F66-G66</f>
        <v>0</v>
      </c>
      <c r="I66" s="62">
        <f>C66*3+D66</f>
        <v>0</v>
      </c>
      <c r="J66" s="62">
        <f>I66*1000000+(H66+200)*1000+F66+0.001*(1000-ROW())</f>
        <v>200000.93400000001</v>
      </c>
    </row>
    <row r="67" spans="1:10" x14ac:dyDescent="0.3">
      <c r="A67" s="62" t="s">
        <v>732</v>
      </c>
      <c r="B67" s="62">
        <f>COUNTIFS(Inschrijfformulier!$G$9:$G$80,A67,Inschrijfformulier!$I$9:$I$80,"&lt;&gt;",Inschrijfformulier!$J$9:$J$80,"&lt;&gt;")+COUNTIFS(Inschrijfformulier!$H$9:$H$80,A67,Inschrijfformulier!$I$9:$I$80,"&lt;&gt;",Inschrijfformulier!$J$9:$J$80,"&lt;&gt;")</f>
        <v>0</v>
      </c>
      <c r="C67" s="62">
        <f>COUNTIFS(Inschrijfformulier!$G$9:$G$80,A67,Inschrijfformulier!$K$9:$K$80,"T")+COUNTIFS(Inschrijfformulier!$H$9:$H$80,A67,Inschrijfformulier!$K$9:$K$80,"U")</f>
        <v>0</v>
      </c>
      <c r="D67" s="62">
        <f>COUNTIFS(Inschrijfformulier!$G$9:$G$80,A67,Inschrijfformulier!$K$9:$K$80,"G")+COUNTIFS(Inschrijfformulier!$H$9:$H$80,A67,Inschrijfformulier!$K$9:$K$80,"G")</f>
        <v>0</v>
      </c>
      <c r="E67" s="62">
        <f>COUNTIFS(Inschrijfformulier!$G$9:$G$80,A67,Inschrijfformulier!$K$9:$K$80,"U")+COUNTIFS(Inschrijfformulier!$H$9:$H$80,A67,Inschrijfformulier!$K$9:$K$80,"T")</f>
        <v>0</v>
      </c>
      <c r="F67" s="62">
        <f>SUMPRODUCT((Inschrijfformulier!$G$9:$G$80=A67)*(Inschrijfformulier!$I$9:$I$80&lt;&gt;"")*(Inschrijfformulier!$I$9:$I$80))+SUMPRODUCT((Inschrijfformulier!$H$9:$H$80=A67)*(Inschrijfformulier!$J$9:$J$80&lt;&gt;"")*(Inschrijfformulier!$J$9:$J$80))</f>
        <v>0</v>
      </c>
      <c r="G67" s="62">
        <f>SUMPRODUCT((Inschrijfformulier!$G$9:$G$80=A67)*(Inschrijfformulier!$J$9:$J$80&lt;&gt;"")*(Inschrijfformulier!$J$9:$J$80))+SUMPRODUCT((Inschrijfformulier!$H$9:$H$80=A67)*(Inschrijfformulier!$I$9:$I$80&lt;&gt;"")*(Inschrijfformulier!$I$9:$I$80))</f>
        <v>0</v>
      </c>
      <c r="H67" s="62">
        <f>F67-G67</f>
        <v>0</v>
      </c>
      <c r="I67" s="62">
        <f>C67*3+D67</f>
        <v>0</v>
      </c>
      <c r="J67" s="62">
        <f>I67*1000000+(H67+200)*1000+F67+0.001*(1000-ROW())</f>
        <v>200000.93299999999</v>
      </c>
    </row>
    <row r="68" spans="1:10" x14ac:dyDescent="0.3">
      <c r="A68" s="62" t="s">
        <v>733</v>
      </c>
      <c r="B68" s="62">
        <f>COUNTIFS(Inschrijfformulier!$G$9:$G$80,A68,Inschrijfformulier!$I$9:$I$80,"&lt;&gt;",Inschrijfformulier!$J$9:$J$80,"&lt;&gt;")+COUNTIFS(Inschrijfformulier!$H$9:$H$80,A68,Inschrijfformulier!$I$9:$I$80,"&lt;&gt;",Inschrijfformulier!$J$9:$J$80,"&lt;&gt;")</f>
        <v>0</v>
      </c>
      <c r="C68" s="62">
        <f>COUNTIFS(Inschrijfformulier!$G$9:$G$80,A68,Inschrijfformulier!$K$9:$K$80,"T")+COUNTIFS(Inschrijfformulier!$H$9:$H$80,A68,Inschrijfformulier!$K$9:$K$80,"U")</f>
        <v>0</v>
      </c>
      <c r="D68" s="62">
        <f>COUNTIFS(Inschrijfformulier!$G$9:$G$80,A68,Inschrijfformulier!$K$9:$K$80,"G")+COUNTIFS(Inschrijfformulier!$H$9:$H$80,A68,Inschrijfformulier!$K$9:$K$80,"G")</f>
        <v>0</v>
      </c>
      <c r="E68" s="62">
        <f>COUNTIFS(Inschrijfformulier!$G$9:$G$80,A68,Inschrijfformulier!$K$9:$K$80,"U")+COUNTIFS(Inschrijfformulier!$H$9:$H$80,A68,Inschrijfformulier!$K$9:$K$80,"T")</f>
        <v>0</v>
      </c>
      <c r="F68" s="62">
        <f>SUMPRODUCT((Inschrijfformulier!$G$9:$G$80=A68)*(Inschrijfformulier!$I$9:$I$80&lt;&gt;"")*(Inschrijfformulier!$I$9:$I$80))+SUMPRODUCT((Inschrijfformulier!$H$9:$H$80=A68)*(Inschrijfformulier!$J$9:$J$80&lt;&gt;"")*(Inschrijfformulier!$J$9:$J$80))</f>
        <v>0</v>
      </c>
      <c r="G68" s="62">
        <f>SUMPRODUCT((Inschrijfformulier!$G$9:$G$80=A68)*(Inschrijfformulier!$J$9:$J$80&lt;&gt;"")*(Inschrijfformulier!$J$9:$J$80))+SUMPRODUCT((Inschrijfformulier!$H$9:$H$80=A68)*(Inschrijfformulier!$I$9:$I$80&lt;&gt;"")*(Inschrijfformulier!$I$9:$I$80))</f>
        <v>0</v>
      </c>
      <c r="H68" s="62">
        <f>F68-G68</f>
        <v>0</v>
      </c>
      <c r="I68" s="62">
        <f>C68*3+D68</f>
        <v>0</v>
      </c>
      <c r="J68" s="62">
        <f>I68*1000000+(H68+200)*1000+F68+0.001*(1000-ROW())</f>
        <v>200000.932</v>
      </c>
    </row>
    <row r="69" spans="1:10" x14ac:dyDescent="0.3">
      <c r="A69" s="62" t="s">
        <v>734</v>
      </c>
      <c r="B69" s="62">
        <f>COUNTIFS(Inschrijfformulier!$G$9:$G$80,A69,Inschrijfformulier!$I$9:$I$80,"&lt;&gt;",Inschrijfformulier!$J$9:$J$80,"&lt;&gt;")+COUNTIFS(Inschrijfformulier!$H$9:$H$80,A69,Inschrijfformulier!$I$9:$I$80,"&lt;&gt;",Inschrijfformulier!$J$9:$J$80,"&lt;&gt;")</f>
        <v>0</v>
      </c>
      <c r="C69" s="62">
        <f>COUNTIFS(Inschrijfformulier!$G$9:$G$80,A69,Inschrijfformulier!$K$9:$K$80,"T")+COUNTIFS(Inschrijfformulier!$H$9:$H$80,A69,Inschrijfformulier!$K$9:$K$80,"U")</f>
        <v>0</v>
      </c>
      <c r="D69" s="62">
        <f>COUNTIFS(Inschrijfformulier!$G$9:$G$80,A69,Inschrijfformulier!$K$9:$K$80,"G")+COUNTIFS(Inschrijfformulier!$H$9:$H$80,A69,Inschrijfformulier!$K$9:$K$80,"G")</f>
        <v>0</v>
      </c>
      <c r="E69" s="62">
        <f>COUNTIFS(Inschrijfformulier!$G$9:$G$80,A69,Inschrijfformulier!$K$9:$K$80,"U")+COUNTIFS(Inschrijfformulier!$H$9:$H$80,A69,Inschrijfformulier!$K$9:$K$80,"T")</f>
        <v>0</v>
      </c>
      <c r="F69" s="62">
        <f>SUMPRODUCT((Inschrijfformulier!$G$9:$G$80=A69)*(Inschrijfformulier!$I$9:$I$80&lt;&gt;"")*(Inschrijfformulier!$I$9:$I$80))+SUMPRODUCT((Inschrijfformulier!$H$9:$H$80=A69)*(Inschrijfformulier!$J$9:$J$80&lt;&gt;"")*(Inschrijfformulier!$J$9:$J$80))</f>
        <v>0</v>
      </c>
      <c r="G69" s="62">
        <f>SUMPRODUCT((Inschrijfformulier!$G$9:$G$80=A69)*(Inschrijfformulier!$J$9:$J$80&lt;&gt;"")*(Inschrijfformulier!$J$9:$J$80))+SUMPRODUCT((Inschrijfformulier!$H$9:$H$80=A69)*(Inschrijfformulier!$I$9:$I$80&lt;&gt;"")*(Inschrijfformulier!$I$9:$I$80))</f>
        <v>0</v>
      </c>
      <c r="H69" s="62">
        <f>F69-G69</f>
        <v>0</v>
      </c>
      <c r="I69" s="62">
        <f>C69*3+D69</f>
        <v>0</v>
      </c>
      <c r="J69" s="62">
        <f>I69*1000000+(H69+200)*1000+F69+0.001*(1000-ROW())</f>
        <v>200000.93100000001</v>
      </c>
    </row>
    <row r="71" spans="1:10" ht="15.6" x14ac:dyDescent="0.3">
      <c r="A71" s="165" t="s">
        <v>179</v>
      </c>
      <c r="B71" s="151"/>
      <c r="C71" s="151"/>
      <c r="D71" s="151"/>
      <c r="E71" s="151"/>
      <c r="F71" s="151"/>
      <c r="G71" s="151"/>
      <c r="H71" s="151"/>
      <c r="I71" s="151"/>
      <c r="J71" s="151"/>
    </row>
    <row r="72" spans="1:10" x14ac:dyDescent="0.3">
      <c r="A72" s="61" t="s">
        <v>165</v>
      </c>
      <c r="B72" s="61" t="s">
        <v>166</v>
      </c>
      <c r="C72" s="61" t="s">
        <v>68</v>
      </c>
      <c r="D72" s="61" t="s">
        <v>69</v>
      </c>
      <c r="E72" s="61" t="s">
        <v>70</v>
      </c>
      <c r="F72" s="61" t="s">
        <v>167</v>
      </c>
      <c r="G72" s="61" t="s">
        <v>168</v>
      </c>
      <c r="H72" s="61" t="s">
        <v>72</v>
      </c>
      <c r="I72" s="61" t="s">
        <v>169</v>
      </c>
    </row>
    <row r="73" spans="1:10" x14ac:dyDescent="0.3">
      <c r="A73" s="62" t="s">
        <v>58</v>
      </c>
      <c r="B73" s="62">
        <f>COUNTIFS(Inschrijfformulier!$G$9:$G$80,A73,Inschrijfformulier!$I$9:$I$80,"&lt;&gt;",Inschrijfformulier!$J$9:$J$80,"&lt;&gt;")+COUNTIFS(Inschrijfformulier!$H$9:$H$80,A73,Inschrijfformulier!$I$9:$I$80,"&lt;&gt;",Inschrijfformulier!$J$9:$J$80,"&lt;&gt;")</f>
        <v>0</v>
      </c>
      <c r="C73" s="62">
        <f>COUNTIFS(Inschrijfformulier!$G$9:$G$80,A73,Inschrijfformulier!$K$9:$K$80,"T")+COUNTIFS(Inschrijfformulier!$H$9:$H$80,A73,Inschrijfformulier!$K$9:$K$80,"U")</f>
        <v>0</v>
      </c>
      <c r="D73" s="62">
        <f>COUNTIFS(Inschrijfformulier!$G$9:$G$80,A73,Inschrijfformulier!$K$9:$K$80,"G")+COUNTIFS(Inschrijfformulier!$H$9:$H$80,A73,Inschrijfformulier!$K$9:$K$80,"G")</f>
        <v>0</v>
      </c>
      <c r="E73" s="62">
        <f>COUNTIFS(Inschrijfformulier!$G$9:$G$80,A73,Inschrijfformulier!$K$9:$K$80,"U")+COUNTIFS(Inschrijfformulier!$H$9:$H$80,A73,Inschrijfformulier!$K$9:$K$80,"T")</f>
        <v>0</v>
      </c>
      <c r="F73" s="62">
        <f>SUMPRODUCT((Inschrijfformulier!$G$9:$G$80=A73)*(Inschrijfformulier!$I$9:$I$80&lt;&gt;"")*(Inschrijfformulier!$I$9:$I$80))+SUMPRODUCT((Inschrijfformulier!$H$9:$H$80=A73)*(Inschrijfformulier!$J$9:$J$80&lt;&gt;"")*(Inschrijfformulier!$J$9:$J$80))</f>
        <v>0</v>
      </c>
      <c r="G73" s="62">
        <f>SUMPRODUCT((Inschrijfformulier!$G$9:$G$80=A73)*(Inschrijfformulier!$J$9:$J$80&lt;&gt;"")*(Inschrijfformulier!$J$9:$J$80))+SUMPRODUCT((Inschrijfformulier!$H$9:$H$80=A73)*(Inschrijfformulier!$I$9:$I$80&lt;&gt;"")*(Inschrijfformulier!$I$9:$I$80))</f>
        <v>0</v>
      </c>
      <c r="H73" s="62">
        <f>F73-G73</f>
        <v>0</v>
      </c>
      <c r="I73" s="62">
        <f>C73*3+D73</f>
        <v>0</v>
      </c>
      <c r="J73" s="62">
        <f>I73*1000000+(H73+200)*1000+F73+0.001*(1000-ROW())</f>
        <v>200000.927</v>
      </c>
    </row>
    <row r="74" spans="1:10" x14ac:dyDescent="0.3">
      <c r="A74" s="62" t="s">
        <v>160</v>
      </c>
      <c r="B74" s="62">
        <f>COUNTIFS(Inschrijfformulier!$G$9:$G$80,A74,Inschrijfformulier!$I$9:$I$80,"&lt;&gt;",Inschrijfformulier!$J$9:$J$80,"&lt;&gt;")+COUNTIFS(Inschrijfformulier!$H$9:$H$80,A74,Inschrijfformulier!$I$9:$I$80,"&lt;&gt;",Inschrijfformulier!$J$9:$J$80,"&lt;&gt;")</f>
        <v>0</v>
      </c>
      <c r="C74" s="62">
        <f>COUNTIFS(Inschrijfformulier!$G$9:$G$80,A74,Inschrijfformulier!$K$9:$K$80,"T")+COUNTIFS(Inschrijfformulier!$H$9:$H$80,A74,Inschrijfformulier!$K$9:$K$80,"U")</f>
        <v>0</v>
      </c>
      <c r="D74" s="62">
        <f>COUNTIFS(Inschrijfformulier!$G$9:$G$80,A74,Inschrijfformulier!$K$9:$K$80,"G")+COUNTIFS(Inschrijfformulier!$H$9:$H$80,A74,Inschrijfformulier!$K$9:$K$80,"G")</f>
        <v>0</v>
      </c>
      <c r="E74" s="62">
        <f>COUNTIFS(Inschrijfformulier!$G$9:$G$80,A74,Inschrijfformulier!$K$9:$K$80,"U")+COUNTIFS(Inschrijfformulier!$H$9:$H$80,A74,Inschrijfformulier!$K$9:$K$80,"T")</f>
        <v>0</v>
      </c>
      <c r="F74" s="62">
        <f>SUMPRODUCT((Inschrijfformulier!$G$9:$G$80=A74)*(Inschrijfformulier!$I$9:$I$80&lt;&gt;"")*(Inschrijfformulier!$I$9:$I$80))+SUMPRODUCT((Inschrijfformulier!$H$9:$H$80=A74)*(Inschrijfformulier!$J$9:$J$80&lt;&gt;"")*(Inschrijfformulier!$J$9:$J$80))</f>
        <v>0</v>
      </c>
      <c r="G74" s="62">
        <f>SUMPRODUCT((Inschrijfformulier!$G$9:$G$80=A74)*(Inschrijfformulier!$J$9:$J$80&lt;&gt;"")*(Inschrijfformulier!$J$9:$J$80))+SUMPRODUCT((Inschrijfformulier!$H$9:$H$80=A74)*(Inschrijfformulier!$I$9:$I$80&lt;&gt;"")*(Inschrijfformulier!$I$9:$I$80))</f>
        <v>0</v>
      </c>
      <c r="H74" s="62">
        <f>F74-G74</f>
        <v>0</v>
      </c>
      <c r="I74" s="62">
        <f>C74*3+D74</f>
        <v>0</v>
      </c>
      <c r="J74" s="62">
        <f>I74*1000000+(H74+200)*1000+F74+0.001*(1000-ROW())</f>
        <v>200000.92600000001</v>
      </c>
    </row>
    <row r="75" spans="1:10" x14ac:dyDescent="0.3">
      <c r="A75" s="62" t="s">
        <v>735</v>
      </c>
      <c r="B75" s="62">
        <f>COUNTIFS(Inschrijfformulier!$G$9:$G$80,A75,Inschrijfformulier!$I$9:$I$80,"&lt;&gt;",Inschrijfformulier!$J$9:$J$80,"&lt;&gt;")+COUNTIFS(Inschrijfformulier!$H$9:$H$80,A75,Inschrijfformulier!$I$9:$I$80,"&lt;&gt;",Inschrijfformulier!$J$9:$J$80,"&lt;&gt;")</f>
        <v>0</v>
      </c>
      <c r="C75" s="62">
        <f>COUNTIFS(Inschrijfformulier!$G$9:$G$80,A75,Inschrijfformulier!$K$9:$K$80,"T")+COUNTIFS(Inschrijfformulier!$H$9:$H$80,A75,Inschrijfformulier!$K$9:$K$80,"U")</f>
        <v>0</v>
      </c>
      <c r="D75" s="62">
        <f>COUNTIFS(Inschrijfformulier!$G$9:$G$80,A75,Inschrijfformulier!$K$9:$K$80,"G")+COUNTIFS(Inschrijfformulier!$H$9:$H$80,A75,Inschrijfformulier!$K$9:$K$80,"G")</f>
        <v>0</v>
      </c>
      <c r="E75" s="62">
        <f>COUNTIFS(Inschrijfformulier!$G$9:$G$80,A75,Inschrijfformulier!$K$9:$K$80,"U")+COUNTIFS(Inschrijfformulier!$H$9:$H$80,A75,Inschrijfformulier!$K$9:$K$80,"T")</f>
        <v>0</v>
      </c>
      <c r="F75" s="62">
        <f>SUMPRODUCT((Inschrijfformulier!$G$9:$G$80=A75)*(Inschrijfformulier!$I$9:$I$80&lt;&gt;"")*(Inschrijfformulier!$I$9:$I$80))+SUMPRODUCT((Inschrijfformulier!$H$9:$H$80=A75)*(Inschrijfformulier!$J$9:$J$80&lt;&gt;"")*(Inschrijfformulier!$J$9:$J$80))</f>
        <v>0</v>
      </c>
      <c r="G75" s="62">
        <f>SUMPRODUCT((Inschrijfformulier!$G$9:$G$80=A75)*(Inschrijfformulier!$J$9:$J$80&lt;&gt;"")*(Inschrijfformulier!$J$9:$J$80))+SUMPRODUCT((Inschrijfformulier!$H$9:$H$80=A75)*(Inschrijfformulier!$I$9:$I$80&lt;&gt;"")*(Inschrijfformulier!$I$9:$I$80))</f>
        <v>0</v>
      </c>
      <c r="H75" s="62">
        <f>F75-G75</f>
        <v>0</v>
      </c>
      <c r="I75" s="62">
        <f>C75*3+D75</f>
        <v>0</v>
      </c>
      <c r="J75" s="62">
        <f>I75*1000000+(H75+200)*1000+F75+0.001*(1000-ROW())</f>
        <v>200000.92499999999</v>
      </c>
    </row>
    <row r="76" spans="1:10" x14ac:dyDescent="0.3">
      <c r="A76" s="62" t="s">
        <v>161</v>
      </c>
      <c r="B76" s="62">
        <f>COUNTIFS(Inschrijfformulier!$G$9:$G$80,A76,Inschrijfformulier!$I$9:$I$80,"&lt;&gt;",Inschrijfformulier!$J$9:$J$80,"&lt;&gt;")+COUNTIFS(Inschrijfformulier!$H$9:$H$80,A76,Inschrijfformulier!$I$9:$I$80,"&lt;&gt;",Inschrijfformulier!$J$9:$J$80,"&lt;&gt;")</f>
        <v>0</v>
      </c>
      <c r="C76" s="62">
        <f>COUNTIFS(Inschrijfformulier!$G$9:$G$80,A76,Inschrijfformulier!$K$9:$K$80,"T")+COUNTIFS(Inschrijfformulier!$H$9:$H$80,A76,Inschrijfformulier!$K$9:$K$80,"U")</f>
        <v>0</v>
      </c>
      <c r="D76" s="62">
        <f>COUNTIFS(Inschrijfformulier!$G$9:$G$80,A76,Inschrijfformulier!$K$9:$K$80,"G")+COUNTIFS(Inschrijfformulier!$H$9:$H$80,A76,Inschrijfformulier!$K$9:$K$80,"G")</f>
        <v>0</v>
      </c>
      <c r="E76" s="62">
        <f>COUNTIFS(Inschrijfformulier!$G$9:$G$80,A76,Inschrijfformulier!$K$9:$K$80,"U")+COUNTIFS(Inschrijfformulier!$H$9:$H$80,A76,Inschrijfformulier!$K$9:$K$80,"T")</f>
        <v>0</v>
      </c>
      <c r="F76" s="62">
        <f>SUMPRODUCT((Inschrijfformulier!$G$9:$G$80=A76)*(Inschrijfformulier!$I$9:$I$80&lt;&gt;"")*(Inschrijfformulier!$I$9:$I$80))+SUMPRODUCT((Inschrijfformulier!$H$9:$H$80=A76)*(Inschrijfformulier!$J$9:$J$80&lt;&gt;"")*(Inschrijfformulier!$J$9:$J$80))</f>
        <v>0</v>
      </c>
      <c r="G76" s="62">
        <f>SUMPRODUCT((Inschrijfformulier!$G$9:$G$80=A76)*(Inschrijfformulier!$J$9:$J$80&lt;&gt;"")*(Inschrijfformulier!$J$9:$J$80))+SUMPRODUCT((Inschrijfformulier!$H$9:$H$80=A76)*(Inschrijfformulier!$I$9:$I$80&lt;&gt;"")*(Inschrijfformulier!$I$9:$I$80))</f>
        <v>0</v>
      </c>
      <c r="H76" s="62">
        <f>F76-G76</f>
        <v>0</v>
      </c>
      <c r="I76" s="62">
        <f>C76*3+D76</f>
        <v>0</v>
      </c>
      <c r="J76" s="62">
        <f>I76*1000000+(H76+200)*1000+F76+0.001*(1000-ROW())</f>
        <v>200000.924</v>
      </c>
    </row>
    <row r="78" spans="1:10" ht="15.6" x14ac:dyDescent="0.3">
      <c r="A78" s="165" t="s">
        <v>180</v>
      </c>
      <c r="B78" s="151"/>
      <c r="C78" s="151"/>
      <c r="D78" s="151"/>
      <c r="E78" s="151"/>
      <c r="F78" s="151"/>
      <c r="G78" s="151"/>
      <c r="H78" s="151"/>
      <c r="I78" s="151"/>
      <c r="J78" s="151"/>
    </row>
    <row r="79" spans="1:10" x14ac:dyDescent="0.3">
      <c r="A79" s="61" t="s">
        <v>165</v>
      </c>
      <c r="B79" s="61" t="s">
        <v>166</v>
      </c>
      <c r="C79" s="61" t="s">
        <v>68</v>
      </c>
      <c r="D79" s="61" t="s">
        <v>69</v>
      </c>
      <c r="E79" s="61" t="s">
        <v>70</v>
      </c>
      <c r="F79" s="61" t="s">
        <v>167</v>
      </c>
      <c r="G79" s="61" t="s">
        <v>168</v>
      </c>
      <c r="H79" s="61" t="s">
        <v>72</v>
      </c>
      <c r="I79" s="61" t="s">
        <v>169</v>
      </c>
    </row>
    <row r="80" spans="1:10" x14ac:dyDescent="0.3">
      <c r="A80" s="62" t="s">
        <v>79</v>
      </c>
      <c r="B80" s="62">
        <f>COUNTIFS(Inschrijfformulier!$G$9:$G$80,A80,Inschrijfformulier!$I$9:$I$80,"&lt;&gt;",Inschrijfformulier!$J$9:$J$80,"&lt;&gt;")+COUNTIFS(Inschrijfformulier!$H$9:$H$80,A80,Inschrijfformulier!$I$9:$I$80,"&lt;&gt;",Inschrijfformulier!$J$9:$J$80,"&lt;&gt;")</f>
        <v>0</v>
      </c>
      <c r="C80" s="62">
        <f>COUNTIFS(Inschrijfformulier!$G$9:$G$80,A80,Inschrijfformulier!$K$9:$K$80,"T")+COUNTIFS(Inschrijfformulier!$H$9:$H$80,A80,Inschrijfformulier!$K$9:$K$80,"U")</f>
        <v>0</v>
      </c>
      <c r="D80" s="62">
        <f>COUNTIFS(Inschrijfformulier!$G$9:$G$80,A80,Inschrijfformulier!$K$9:$K$80,"G")+COUNTIFS(Inschrijfformulier!$H$9:$H$80,A80,Inschrijfformulier!$K$9:$K$80,"G")</f>
        <v>0</v>
      </c>
      <c r="E80" s="62">
        <f>COUNTIFS(Inschrijfformulier!$G$9:$G$80,A80,Inschrijfformulier!$K$9:$K$80,"U")+COUNTIFS(Inschrijfformulier!$H$9:$H$80,A80,Inschrijfformulier!$K$9:$K$80,"T")</f>
        <v>0</v>
      </c>
      <c r="F80" s="62">
        <f>SUMPRODUCT((Inschrijfformulier!$G$9:$G$80=A80)*(Inschrijfformulier!$I$9:$I$80&lt;&gt;"")*(Inschrijfformulier!$I$9:$I$80))+SUMPRODUCT((Inschrijfformulier!$H$9:$H$80=A80)*(Inschrijfformulier!$J$9:$J$80&lt;&gt;"")*(Inschrijfformulier!$J$9:$J$80))</f>
        <v>0</v>
      </c>
      <c r="G80" s="62">
        <f>SUMPRODUCT((Inschrijfformulier!$G$9:$G$80=A80)*(Inschrijfformulier!$J$9:$J$80&lt;&gt;"")*(Inschrijfformulier!$J$9:$J$80))+SUMPRODUCT((Inschrijfformulier!$H$9:$H$80=A80)*(Inschrijfformulier!$I$9:$I$80&lt;&gt;"")*(Inschrijfformulier!$I$9:$I$80))</f>
        <v>0</v>
      </c>
      <c r="H80" s="62">
        <f>F80-G80</f>
        <v>0</v>
      </c>
      <c r="I80" s="62">
        <f>C80*3+D80</f>
        <v>0</v>
      </c>
      <c r="J80" s="62">
        <f>I80*1000000+(H80+200)*1000+F80+0.001*(1000-ROW())</f>
        <v>200000.92</v>
      </c>
    </row>
    <row r="81" spans="1:10" x14ac:dyDescent="0.3">
      <c r="A81" s="62" t="s">
        <v>74</v>
      </c>
      <c r="B81" s="62">
        <f>COUNTIFS(Inschrijfformulier!$G$9:$G$80,A81,Inschrijfformulier!$I$9:$I$80,"&lt;&gt;",Inschrijfformulier!$J$9:$J$80,"&lt;&gt;")+COUNTIFS(Inschrijfformulier!$H$9:$H$80,A81,Inschrijfformulier!$I$9:$I$80,"&lt;&gt;",Inschrijfformulier!$J$9:$J$80,"&lt;&gt;")</f>
        <v>0</v>
      </c>
      <c r="C81" s="62">
        <f>COUNTIFS(Inschrijfformulier!$G$9:$G$80,A81,Inschrijfformulier!$K$9:$K$80,"T")+COUNTIFS(Inschrijfformulier!$H$9:$H$80,A81,Inschrijfformulier!$K$9:$K$80,"U")</f>
        <v>0</v>
      </c>
      <c r="D81" s="62">
        <f>COUNTIFS(Inschrijfformulier!$G$9:$G$80,A81,Inschrijfformulier!$K$9:$K$80,"G")+COUNTIFS(Inschrijfformulier!$H$9:$H$80,A81,Inschrijfformulier!$K$9:$K$80,"G")</f>
        <v>0</v>
      </c>
      <c r="E81" s="62">
        <f>COUNTIFS(Inschrijfformulier!$G$9:$G$80,A81,Inschrijfformulier!$K$9:$K$80,"U")+COUNTIFS(Inschrijfformulier!$H$9:$H$80,A81,Inschrijfformulier!$K$9:$K$80,"T")</f>
        <v>0</v>
      </c>
      <c r="F81" s="62">
        <f>SUMPRODUCT((Inschrijfformulier!$G$9:$G$80=A81)*(Inschrijfformulier!$I$9:$I$80&lt;&gt;"")*(Inschrijfformulier!$I$9:$I$80))+SUMPRODUCT((Inschrijfformulier!$H$9:$H$80=A81)*(Inschrijfformulier!$J$9:$J$80&lt;&gt;"")*(Inschrijfformulier!$J$9:$J$80))</f>
        <v>0</v>
      </c>
      <c r="G81" s="62">
        <f>SUMPRODUCT((Inschrijfformulier!$G$9:$G$80=A81)*(Inschrijfformulier!$J$9:$J$80&lt;&gt;"")*(Inschrijfformulier!$J$9:$J$80))+SUMPRODUCT((Inschrijfformulier!$H$9:$H$80=A81)*(Inschrijfformulier!$I$9:$I$80&lt;&gt;"")*(Inschrijfformulier!$I$9:$I$80))</f>
        <v>0</v>
      </c>
      <c r="H81" s="62">
        <f>F81-G81</f>
        <v>0</v>
      </c>
      <c r="I81" s="62">
        <f>C81*3+D81</f>
        <v>0</v>
      </c>
      <c r="J81" s="62">
        <f>I81*1000000+(H81+200)*1000+F81+0.001*(1000-ROW())</f>
        <v>200000.91899999999</v>
      </c>
    </row>
    <row r="82" spans="1:10" x14ac:dyDescent="0.3">
      <c r="A82" s="62" t="s">
        <v>85</v>
      </c>
      <c r="B82" s="62">
        <f>COUNTIFS(Inschrijfformulier!$G$9:$G$80,A82,Inschrijfformulier!$I$9:$I$80,"&lt;&gt;",Inschrijfformulier!$J$9:$J$80,"&lt;&gt;")+COUNTIFS(Inschrijfformulier!$H$9:$H$80,A82,Inschrijfformulier!$I$9:$I$80,"&lt;&gt;",Inschrijfformulier!$J$9:$J$80,"&lt;&gt;")</f>
        <v>0</v>
      </c>
      <c r="C82" s="62">
        <f>COUNTIFS(Inschrijfformulier!$G$9:$G$80,A82,Inschrijfformulier!$K$9:$K$80,"T")+COUNTIFS(Inschrijfformulier!$H$9:$H$80,A82,Inschrijfformulier!$K$9:$K$80,"U")</f>
        <v>0</v>
      </c>
      <c r="D82" s="62">
        <f>COUNTIFS(Inschrijfformulier!$G$9:$G$80,A82,Inschrijfformulier!$K$9:$K$80,"G")+COUNTIFS(Inschrijfformulier!$H$9:$H$80,A82,Inschrijfformulier!$K$9:$K$80,"G")</f>
        <v>0</v>
      </c>
      <c r="E82" s="62">
        <f>COUNTIFS(Inschrijfformulier!$G$9:$G$80,A82,Inschrijfformulier!$K$9:$K$80,"U")+COUNTIFS(Inschrijfformulier!$H$9:$H$80,A82,Inschrijfformulier!$K$9:$K$80,"T")</f>
        <v>0</v>
      </c>
      <c r="F82" s="62">
        <f>SUMPRODUCT((Inschrijfformulier!$G$9:$G$80=A82)*(Inschrijfformulier!$I$9:$I$80&lt;&gt;"")*(Inschrijfformulier!$I$9:$I$80))+SUMPRODUCT((Inschrijfformulier!$H$9:$H$80=A82)*(Inschrijfformulier!$J$9:$J$80&lt;&gt;"")*(Inschrijfformulier!$J$9:$J$80))</f>
        <v>0</v>
      </c>
      <c r="G82" s="62">
        <f>SUMPRODUCT((Inschrijfformulier!$G$9:$G$80=A82)*(Inschrijfformulier!$J$9:$J$80&lt;&gt;"")*(Inschrijfformulier!$J$9:$J$80))+SUMPRODUCT((Inschrijfformulier!$H$9:$H$80=A82)*(Inschrijfformulier!$I$9:$I$80&lt;&gt;"")*(Inschrijfformulier!$I$9:$I$80))</f>
        <v>0</v>
      </c>
      <c r="H82" s="62">
        <f>F82-G82</f>
        <v>0</v>
      </c>
      <c r="I82" s="62">
        <f>C82*3+D82</f>
        <v>0</v>
      </c>
      <c r="J82" s="62">
        <f>I82*1000000+(H82+200)*1000+F82+0.001*(1000-ROW())</f>
        <v>200000.91800000001</v>
      </c>
    </row>
    <row r="83" spans="1:10" x14ac:dyDescent="0.3">
      <c r="A83" s="62" t="s">
        <v>163</v>
      </c>
      <c r="B83" s="62">
        <f>COUNTIFS(Inschrijfformulier!$G$9:$G$80,A83,Inschrijfformulier!$I$9:$I$80,"&lt;&gt;",Inschrijfformulier!$J$9:$J$80,"&lt;&gt;")+COUNTIFS(Inschrijfformulier!$H$9:$H$80,A83,Inschrijfformulier!$I$9:$I$80,"&lt;&gt;",Inschrijfformulier!$J$9:$J$80,"&lt;&gt;")</f>
        <v>0</v>
      </c>
      <c r="C83" s="62">
        <f>COUNTIFS(Inschrijfformulier!$G$9:$G$80,A83,Inschrijfformulier!$K$9:$K$80,"T")+COUNTIFS(Inschrijfformulier!$H$9:$H$80,A83,Inschrijfformulier!$K$9:$K$80,"U")</f>
        <v>0</v>
      </c>
      <c r="D83" s="62">
        <f>COUNTIFS(Inschrijfformulier!$G$9:$G$80,A83,Inschrijfformulier!$K$9:$K$80,"G")+COUNTIFS(Inschrijfformulier!$H$9:$H$80,A83,Inschrijfformulier!$K$9:$K$80,"G")</f>
        <v>0</v>
      </c>
      <c r="E83" s="62">
        <f>COUNTIFS(Inschrijfformulier!$G$9:$G$80,A83,Inschrijfformulier!$K$9:$K$80,"U")+COUNTIFS(Inschrijfformulier!$H$9:$H$80,A83,Inschrijfformulier!$K$9:$K$80,"T")</f>
        <v>0</v>
      </c>
      <c r="F83" s="62">
        <f>SUMPRODUCT((Inschrijfformulier!$G$9:$G$80=A83)*(Inschrijfformulier!$I$9:$I$80&lt;&gt;"")*(Inschrijfformulier!$I$9:$I$80))+SUMPRODUCT((Inschrijfformulier!$H$9:$H$80=A83)*(Inschrijfformulier!$J$9:$J$80&lt;&gt;"")*(Inschrijfformulier!$J$9:$J$80))</f>
        <v>0</v>
      </c>
      <c r="G83" s="62">
        <f>SUMPRODUCT((Inschrijfformulier!$G$9:$G$80=A83)*(Inschrijfformulier!$J$9:$J$80&lt;&gt;"")*(Inschrijfformulier!$J$9:$J$80))+SUMPRODUCT((Inschrijfformulier!$H$9:$H$80=A83)*(Inschrijfformulier!$I$9:$I$80&lt;&gt;"")*(Inschrijfformulier!$I$9:$I$80))</f>
        <v>0</v>
      </c>
      <c r="H83" s="62">
        <f>F83-G83</f>
        <v>0</v>
      </c>
      <c r="I83" s="62">
        <f>C83*3+D83</f>
        <v>0</v>
      </c>
      <c r="J83" s="62">
        <f>I83*1000000+(H83+200)*1000+F83+0.001*(1000-ROW())</f>
        <v>200000.91699999999</v>
      </c>
    </row>
  </sheetData>
  <mergeCells count="12">
    <mergeCell ref="A78:J78"/>
    <mergeCell ref="A1:J1"/>
    <mergeCell ref="A8:J8"/>
    <mergeCell ref="A15:J15"/>
    <mergeCell ref="A22:J22"/>
    <mergeCell ref="A29:J29"/>
    <mergeCell ref="A36:J36"/>
    <mergeCell ref="A43:J43"/>
    <mergeCell ref="A50:J50"/>
    <mergeCell ref="A57:J57"/>
    <mergeCell ref="A64:J64"/>
    <mergeCell ref="A71:J7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1BB7F-EEF0-43FC-8638-014634B4020E}">
  <dimension ref="A1:R525"/>
  <sheetViews>
    <sheetView topLeftCell="A3" workbookViewId="0">
      <selection activeCell="AF2" sqref="AF2:AI2"/>
    </sheetView>
  </sheetViews>
  <sheetFormatPr defaultRowHeight="14.4" x14ac:dyDescent="0.3"/>
  <cols>
    <col min="1" max="1" width="8" style="62" customWidth="1"/>
    <col min="2" max="4" width="22" style="62" customWidth="1"/>
    <col min="5" max="8" width="10" style="62" customWidth="1"/>
    <col min="9" max="9" width="22" style="62" customWidth="1"/>
    <col min="10" max="16384" width="8.88671875" style="62"/>
  </cols>
  <sheetData>
    <row r="1" spans="1:9" ht="15.6" x14ac:dyDescent="0.3">
      <c r="A1" s="150" t="s">
        <v>191</v>
      </c>
      <c r="B1" s="151"/>
      <c r="C1" s="151"/>
      <c r="D1" s="151"/>
      <c r="E1" s="151"/>
      <c r="F1" s="151"/>
      <c r="G1" s="151"/>
      <c r="H1" s="151"/>
      <c r="I1" s="151"/>
    </row>
    <row r="2" spans="1:9" x14ac:dyDescent="0.3">
      <c r="A2" s="61" t="s">
        <v>146</v>
      </c>
      <c r="B2" s="61" t="s">
        <v>192</v>
      </c>
      <c r="C2" s="61" t="s">
        <v>193</v>
      </c>
      <c r="D2" s="61" t="s">
        <v>194</v>
      </c>
      <c r="E2" s="61" t="s">
        <v>195</v>
      </c>
      <c r="F2" s="61" t="s">
        <v>196</v>
      </c>
      <c r="G2" s="61" t="s">
        <v>197</v>
      </c>
      <c r="H2" s="61" t="s">
        <v>198</v>
      </c>
      <c r="I2" s="61" t="s">
        <v>199</v>
      </c>
    </row>
    <row r="3" spans="1:9" x14ac:dyDescent="0.3">
      <c r="A3" s="63" t="s">
        <v>95</v>
      </c>
      <c r="B3" s="64" t="str">
        <f>INDEX(_Berekening!$A$3:$A$6,MATCH(LARGE(_Berekening!$J$3:$J$6,1),_Berekening!$J$3:$J$6,0))</f>
        <v>Mexico</v>
      </c>
      <c r="C3" s="64" t="str">
        <f>INDEX(_Berekening!$A$3:$A$6,MATCH(LARGE(_Berekening!$J$3:$J$6,2),_Berekening!$J$3:$J$6,0))</f>
        <v>Zuid-Afrika</v>
      </c>
      <c r="D3" s="64" t="str">
        <f>INDEX(_Berekening!$A$3:$A$6,MATCH(LARGE(_Berekening!$J$3:$J$6,3),_Berekening!$J$3:$J$6,0))</f>
        <v>Zuid-Korea</v>
      </c>
      <c r="E3" s="63">
        <f>INDEX(_Berekening!$I$3:$I$6,MATCH(LARGE(_Berekening!$J$3:$J$6,3),_Berekening!$J$3:$J$6,0))</f>
        <v>0</v>
      </c>
      <c r="F3" s="63">
        <f>INDEX(_Berekening!$H$3:$H$6,MATCH(LARGE(_Berekening!$J$3:$J$6,3),_Berekening!$J$3:$J$6,0))</f>
        <v>0</v>
      </c>
      <c r="G3" s="63">
        <f>INDEX(_Berekening!$F$3:$F$6,MATCH(LARGE(_Berekening!$J$3:$J$6,3),_Berekening!$J$3:$J$6,0))</f>
        <v>0</v>
      </c>
      <c r="H3" s="63">
        <f t="shared" ref="H3:H14" si="0">E3*1000000+(F3+200)*1000+G3+0.001*(1000-ROW())</f>
        <v>200000.997</v>
      </c>
      <c r="I3" s="64" t="str">
        <f>INDEX(_Berekening!$A$3:$A$6,MATCH(LARGE(_Berekening!$J$3:$J$6,4),_Berekening!$J$3:$J$6,0))</f>
        <v>Tsjechië</v>
      </c>
    </row>
    <row r="4" spans="1:9" x14ac:dyDescent="0.3">
      <c r="A4" s="63" t="s">
        <v>96</v>
      </c>
      <c r="B4" s="64" t="str">
        <f>INDEX(_Berekening!$A$10:$A$13,MATCH(LARGE(_Berekening!$J$10:$J$13,1),_Berekening!$J$10:$J$13,0))</f>
        <v>Canada</v>
      </c>
      <c r="C4" s="64" t="str">
        <f>INDEX(_Berekening!$A$10:$A$13,MATCH(LARGE(_Berekening!$J$10:$J$13,2),_Berekening!$J$10:$J$13,0))</f>
        <v>Bosnië-Herzegovina</v>
      </c>
      <c r="D4" s="64" t="str">
        <f>INDEX(_Berekening!$A$10:$A$13,MATCH(LARGE(_Berekening!$J$10:$J$13,3),_Berekening!$J$10:$J$13,0))</f>
        <v>Qatar</v>
      </c>
      <c r="E4" s="63">
        <f>INDEX(_Berekening!$I$10:$I$13,MATCH(LARGE(_Berekening!$J$10:$J$13,3),_Berekening!$J$10:$J$13,0))</f>
        <v>0</v>
      </c>
      <c r="F4" s="63">
        <f>INDEX(_Berekening!$H$10:$H$13,MATCH(LARGE(_Berekening!$J$10:$J$13,3),_Berekening!$J$10:$J$13,0))</f>
        <v>0</v>
      </c>
      <c r="G4" s="63">
        <f>INDEX(_Berekening!$F$10:$F$13,MATCH(LARGE(_Berekening!$J$10:$J$13,3),_Berekening!$J$10:$J$13,0))</f>
        <v>0</v>
      </c>
      <c r="H4" s="63">
        <f t="shared" si="0"/>
        <v>200000.99600000001</v>
      </c>
      <c r="I4" s="64" t="str">
        <f>INDEX(_Berekening!$A$10:$A$13,MATCH(LARGE(_Berekening!$J$10:$J$13,4),_Berekening!$J$10:$J$13,0))</f>
        <v>Zwitserland</v>
      </c>
    </row>
    <row r="5" spans="1:9" x14ac:dyDescent="0.3">
      <c r="A5" s="63" t="s">
        <v>97</v>
      </c>
      <c r="B5" s="64" t="str">
        <f>INDEX(_Berekening!$A$17:$A$20,MATCH(LARGE(_Berekening!$J$17:$J$20,1),_Berekening!$J$17:$J$20,0))</f>
        <v>Brazilië</v>
      </c>
      <c r="C5" s="64" t="str">
        <f>INDEX(_Berekening!$A$17:$A$20,MATCH(LARGE(_Berekening!$J$17:$J$20,2),_Berekening!$J$17:$J$20,0))</f>
        <v>Marokko</v>
      </c>
      <c r="D5" s="64" t="str">
        <f>INDEX(_Berekening!$A$17:$A$20,MATCH(LARGE(_Berekening!$J$17:$J$20,3),_Berekening!$J$17:$J$20,0))</f>
        <v>Haïti</v>
      </c>
      <c r="E5" s="63">
        <f>INDEX(_Berekening!$I$17:$I$20,MATCH(LARGE(_Berekening!$J$17:$J$20,3),_Berekening!$J$17:$J$20,0))</f>
        <v>0</v>
      </c>
      <c r="F5" s="63">
        <f>INDEX(_Berekening!$H$17:$H$20,MATCH(LARGE(_Berekening!$J$17:$J$20,3),_Berekening!$J$17:$J$20,0))</f>
        <v>0</v>
      </c>
      <c r="G5" s="63">
        <f>INDEX(_Berekening!$F$17:$F$20,MATCH(LARGE(_Berekening!$J$17:$J$20,3),_Berekening!$J$17:$J$20,0))</f>
        <v>0</v>
      </c>
      <c r="H5" s="63">
        <f t="shared" si="0"/>
        <v>200000.995</v>
      </c>
      <c r="I5" s="64" t="str">
        <f>INDEX(_Berekening!$A$17:$A$20,MATCH(LARGE(_Berekening!$J$17:$J$20,4),_Berekening!$J$17:$J$20,0))</f>
        <v>Schotland</v>
      </c>
    </row>
    <row r="6" spans="1:9" x14ac:dyDescent="0.3">
      <c r="A6" s="63" t="s">
        <v>98</v>
      </c>
      <c r="B6" s="64" t="str">
        <f>INDEX(_Berekening!$A$24:$A$27,MATCH(LARGE(_Berekening!$J$24:$J$27,1),_Berekening!$J$24:$J$27,0))</f>
        <v>VS</v>
      </c>
      <c r="C6" s="64" t="str">
        <f>INDEX(_Berekening!$A$24:$A$27,MATCH(LARGE(_Berekening!$J$24:$J$27,2),_Berekening!$J$24:$J$27,0))</f>
        <v>Paraguay</v>
      </c>
      <c r="D6" s="64" t="str">
        <f>INDEX(_Berekening!$A$24:$A$27,MATCH(LARGE(_Berekening!$J$24:$J$27,3),_Berekening!$J$24:$J$27,0))</f>
        <v>Australië</v>
      </c>
      <c r="E6" s="63">
        <f>INDEX(_Berekening!$I$24:$I$27,MATCH(LARGE(_Berekening!$J$24:$J$27,3),_Berekening!$J$24:$J$27,0))</f>
        <v>0</v>
      </c>
      <c r="F6" s="63">
        <f>INDEX(_Berekening!$H$24:$H$27,MATCH(LARGE(_Berekening!$J$24:$J$27,3),_Berekening!$J$24:$J$27,0))</f>
        <v>0</v>
      </c>
      <c r="G6" s="63">
        <f>INDEX(_Berekening!$F$24:$F$27,MATCH(LARGE(_Berekening!$J$24:$J$27,3),_Berekening!$J$24:$J$27,0))</f>
        <v>0</v>
      </c>
      <c r="H6" s="63">
        <f t="shared" si="0"/>
        <v>200000.99400000001</v>
      </c>
      <c r="I6" s="64" t="str">
        <f>INDEX(_Berekening!$A$24:$A$27,MATCH(LARGE(_Berekening!$J$24:$J$27,4),_Berekening!$J$24:$J$27,0))</f>
        <v>Turkije</v>
      </c>
    </row>
    <row r="7" spans="1:9" x14ac:dyDescent="0.3">
      <c r="A7" s="63" t="s">
        <v>99</v>
      </c>
      <c r="B7" s="64" t="str">
        <f>INDEX(_Berekening!$A$31:$A$34,MATCH(LARGE(_Berekening!$J$31:$J$34,1),_Berekening!$J$31:$J$34,0))</f>
        <v>Duitsland</v>
      </c>
      <c r="C7" s="64" t="str">
        <f>INDEX(_Berekening!$A$31:$A$34,MATCH(LARGE(_Berekening!$J$31:$J$34,2),_Berekening!$J$31:$J$34,0))</f>
        <v>Curaçao</v>
      </c>
      <c r="D7" s="64" t="str">
        <f>INDEX(_Berekening!$A$31:$A$34,MATCH(LARGE(_Berekening!$J$31:$J$34,3),_Berekening!$J$31:$J$34,0))</f>
        <v>Ivoorkust</v>
      </c>
      <c r="E7" s="63">
        <f>INDEX(_Berekening!$I$31:$I$34,MATCH(LARGE(_Berekening!$J$31:$J$34,3),_Berekening!$J$31:$J$34,0))</f>
        <v>0</v>
      </c>
      <c r="F7" s="63">
        <f>INDEX(_Berekening!$H$31:$H$34,MATCH(LARGE(_Berekening!$J$31:$J$34,3),_Berekening!$J$31:$J$34,0))</f>
        <v>0</v>
      </c>
      <c r="G7" s="63">
        <f>INDEX(_Berekening!$F$31:$F$34,MATCH(LARGE(_Berekening!$J$31:$J$34,3),_Berekening!$J$31:$J$34,0))</f>
        <v>0</v>
      </c>
      <c r="H7" s="63">
        <f t="shared" si="0"/>
        <v>200000.99299999999</v>
      </c>
      <c r="I7" s="64" t="str">
        <f>INDEX(_Berekening!$A$31:$A$34,MATCH(LARGE(_Berekening!$J$31:$J$34,4),_Berekening!$J$31:$J$34,0))</f>
        <v>Ecuador</v>
      </c>
    </row>
    <row r="8" spans="1:9" x14ac:dyDescent="0.3">
      <c r="A8" s="63" t="s">
        <v>100</v>
      </c>
      <c r="B8" s="64" t="str">
        <f>INDEX(_Berekening!$A$38:$A$41,MATCH(LARGE(_Berekening!$J$38:$J$41,1),_Berekening!$J$38:$J$41,0))</f>
        <v>Nederland</v>
      </c>
      <c r="C8" s="64" t="str">
        <f>INDEX(_Berekening!$A$38:$A$41,MATCH(LARGE(_Berekening!$J$38:$J$41,2),_Berekening!$J$38:$J$41,0))</f>
        <v>Japan</v>
      </c>
      <c r="D8" s="64" t="str">
        <f>INDEX(_Berekening!$A$38:$A$41,MATCH(LARGE(_Berekening!$J$38:$J$41,3),_Berekening!$J$38:$J$41,0))</f>
        <v>Zweden</v>
      </c>
      <c r="E8" s="63">
        <f>INDEX(_Berekening!$I$38:$I$41,MATCH(LARGE(_Berekening!$J$38:$J$41,3),_Berekening!$J$38:$J$41,0))</f>
        <v>0</v>
      </c>
      <c r="F8" s="63">
        <f>INDEX(_Berekening!$H$38:$H$41,MATCH(LARGE(_Berekening!$J$38:$J$41,3),_Berekening!$J$38:$J$41,0))</f>
        <v>0</v>
      </c>
      <c r="G8" s="63">
        <f>INDEX(_Berekening!$F$38:$F$41,MATCH(LARGE(_Berekening!$J$38:$J$41,3),_Berekening!$J$38:$J$41,0))</f>
        <v>0</v>
      </c>
      <c r="H8" s="63">
        <f t="shared" si="0"/>
        <v>200000.992</v>
      </c>
      <c r="I8" s="64" t="str">
        <f>INDEX(_Berekening!$A$38:$A$41,MATCH(LARGE(_Berekening!$J$38:$J$41,4),_Berekening!$J$38:$J$41,0))</f>
        <v>Tunesië</v>
      </c>
    </row>
    <row r="9" spans="1:9" x14ac:dyDescent="0.3">
      <c r="A9" s="63" t="s">
        <v>69</v>
      </c>
      <c r="B9" s="64" t="str">
        <f>INDEX(_Berekening!$A$45:$A$48,MATCH(LARGE(_Berekening!$J$45:$J$48,1),_Berekening!$J$45:$J$48,0))</f>
        <v>België</v>
      </c>
      <c r="C9" s="64" t="str">
        <f>INDEX(_Berekening!$A$45:$A$48,MATCH(LARGE(_Berekening!$J$45:$J$48,2),_Berekening!$J$45:$J$48,0))</f>
        <v>Egypte</v>
      </c>
      <c r="D9" s="64" t="str">
        <f>INDEX(_Berekening!$A$45:$A$48,MATCH(LARGE(_Berekening!$J$45:$J$48,3),_Berekening!$J$45:$J$48,0))</f>
        <v>Iran</v>
      </c>
      <c r="E9" s="63">
        <f>INDEX(_Berekening!$I$45:$I$48,MATCH(LARGE(_Berekening!$J$45:$J$48,3),_Berekening!$J$45:$J$48,0))</f>
        <v>0</v>
      </c>
      <c r="F9" s="63">
        <f>INDEX(_Berekening!$H$45:$H$48,MATCH(LARGE(_Berekening!$J$45:$J$48,3),_Berekening!$J$45:$J$48,0))</f>
        <v>0</v>
      </c>
      <c r="G9" s="63">
        <f>INDEX(_Berekening!$F$45:$F$48,MATCH(LARGE(_Berekening!$J$45:$J$48,3),_Berekening!$J$45:$J$48,0))</f>
        <v>0</v>
      </c>
      <c r="H9" s="63">
        <f t="shared" si="0"/>
        <v>200000.99100000001</v>
      </c>
      <c r="I9" s="64" t="str">
        <f>INDEX(_Berekening!$A$45:$A$48,MATCH(LARGE(_Berekening!$J$45:$J$48,4),_Berekening!$J$45:$J$48,0))</f>
        <v>Nieuw-Zeeland</v>
      </c>
    </row>
    <row r="10" spans="1:9" x14ac:dyDescent="0.3">
      <c r="A10" s="63" t="s">
        <v>101</v>
      </c>
      <c r="B10" s="64" t="str">
        <f>INDEX(_Berekening!$A$52:$A$55,MATCH(LARGE(_Berekening!$J$52:$J$55,1),_Berekening!$J$52:$J$55,0))</f>
        <v>Spanje</v>
      </c>
      <c r="C10" s="64" t="str">
        <f>INDEX(_Berekening!$A$52:$A$55,MATCH(LARGE(_Berekening!$J$52:$J$55,2),_Berekening!$J$52:$J$55,0))</f>
        <v>Kaapverdië</v>
      </c>
      <c r="D10" s="64" t="str">
        <f>INDEX(_Berekening!$A$52:$A$55,MATCH(LARGE(_Berekening!$J$52:$J$55,3),_Berekening!$J$52:$J$55,0))</f>
        <v>Saoedi-Arabië</v>
      </c>
      <c r="E10" s="63">
        <f>INDEX(_Berekening!$I$52:$I$55,MATCH(LARGE(_Berekening!$J$52:$J$55,3),_Berekening!$J$52:$J$55,0))</f>
        <v>0</v>
      </c>
      <c r="F10" s="63">
        <f>INDEX(_Berekening!$H$52:$H$55,MATCH(LARGE(_Berekening!$J$52:$J$55,3),_Berekening!$J$52:$J$55,0))</f>
        <v>0</v>
      </c>
      <c r="G10" s="63">
        <f>INDEX(_Berekening!$F$52:$F$55,MATCH(LARGE(_Berekening!$J$52:$J$55,3),_Berekening!$J$52:$J$55,0))</f>
        <v>0</v>
      </c>
      <c r="H10" s="63">
        <f t="shared" si="0"/>
        <v>200000.99</v>
      </c>
      <c r="I10" s="64" t="str">
        <f>INDEX(_Berekening!$A$52:$A$55,MATCH(LARGE(_Berekening!$J$52:$J$55,4),_Berekening!$J$52:$J$55,0))</f>
        <v>Uruguay</v>
      </c>
    </row>
    <row r="11" spans="1:9" x14ac:dyDescent="0.3">
      <c r="A11" s="63" t="s">
        <v>156</v>
      </c>
      <c r="B11" s="64" t="str">
        <f>INDEX(_Berekening!$A$59:$A$62,MATCH(LARGE(_Berekening!$J$59:$J$62,1),_Berekening!$J$59:$J$62,0))</f>
        <v>Frankrijk</v>
      </c>
      <c r="C11" s="64" t="str">
        <f>INDEX(_Berekening!$A$59:$A$62,MATCH(LARGE(_Berekening!$J$59:$J$62,2),_Berekening!$J$59:$J$62,0))</f>
        <v>Senegal</v>
      </c>
      <c r="D11" s="64" t="str">
        <f>INDEX(_Berekening!$A$59:$A$62,MATCH(LARGE(_Berekening!$J$59:$J$62,3),_Berekening!$J$59:$J$62,0))</f>
        <v>Irak</v>
      </c>
      <c r="E11" s="63">
        <f>INDEX(_Berekening!$I$59:$I$62,MATCH(LARGE(_Berekening!$J$59:$J$62,3),_Berekening!$J$59:$J$62,0))</f>
        <v>0</v>
      </c>
      <c r="F11" s="63">
        <f>INDEX(_Berekening!$H$59:$H$62,MATCH(LARGE(_Berekening!$J$59:$J$62,3),_Berekening!$J$59:$J$62,0))</f>
        <v>0</v>
      </c>
      <c r="G11" s="63">
        <f>INDEX(_Berekening!$F$59:$F$62,MATCH(LARGE(_Berekening!$J$59:$J$62,3),_Berekening!$J$59:$J$62,0))</f>
        <v>0</v>
      </c>
      <c r="H11" s="63">
        <f t="shared" si="0"/>
        <v>200000.989</v>
      </c>
      <c r="I11" s="64" t="str">
        <f>INDEX(_Berekening!$A$59:$A$62,MATCH(LARGE(_Berekening!$J$59:$J$62,4),_Berekening!$J$59:$J$62,0))</f>
        <v>Noorwegen</v>
      </c>
    </row>
    <row r="12" spans="1:9" x14ac:dyDescent="0.3">
      <c r="A12" s="63" t="s">
        <v>158</v>
      </c>
      <c r="B12" s="64" t="str">
        <f>INDEX(_Berekening!$A$66:$A$69,MATCH(LARGE(_Berekening!$J$66:$J$69,1),_Berekening!$J$66:$J$69,0))</f>
        <v>Argentinië</v>
      </c>
      <c r="C12" s="64" t="str">
        <f>INDEX(_Berekening!$A$66:$A$69,MATCH(LARGE(_Berekening!$J$66:$J$69,2),_Berekening!$J$66:$J$69,0))</f>
        <v>Algerije</v>
      </c>
      <c r="D12" s="64" t="str">
        <f>INDEX(_Berekening!$A$66:$A$69,MATCH(LARGE(_Berekening!$J$66:$J$69,3),_Berekening!$J$66:$J$69,0))</f>
        <v>Oostenrijk</v>
      </c>
      <c r="E12" s="63">
        <f>INDEX(_Berekening!$I$66:$I$69,MATCH(LARGE(_Berekening!$J$66:$J$69,3),_Berekening!$J$66:$J$69,0))</f>
        <v>0</v>
      </c>
      <c r="F12" s="63">
        <f>INDEX(_Berekening!$H$66:$H$69,MATCH(LARGE(_Berekening!$J$66:$J$69,3),_Berekening!$J$66:$J$69,0))</f>
        <v>0</v>
      </c>
      <c r="G12" s="63">
        <f>INDEX(_Berekening!$F$66:$F$69,MATCH(LARGE(_Berekening!$J$66:$J$69,3),_Berekening!$J$66:$J$69,0))</f>
        <v>0</v>
      </c>
      <c r="H12" s="63">
        <f t="shared" si="0"/>
        <v>200000.98800000001</v>
      </c>
      <c r="I12" s="64" t="str">
        <f>INDEX(_Berekening!$A$66:$A$69,MATCH(LARGE(_Berekening!$J$66:$J$69,4),_Berekening!$J$66:$J$69,0))</f>
        <v>Jordanië</v>
      </c>
    </row>
    <row r="13" spans="1:9" x14ac:dyDescent="0.3">
      <c r="A13" s="63" t="s">
        <v>159</v>
      </c>
      <c r="B13" s="64" t="str">
        <f>INDEX(_Berekening!$A$73:$A$76,MATCH(LARGE(_Berekening!$J$73:$J$76,1),_Berekening!$J$73:$J$76,0))</f>
        <v>Portugal</v>
      </c>
      <c r="C13" s="64" t="str">
        <f>INDEX(_Berekening!$A$73:$A$76,MATCH(LARGE(_Berekening!$J$73:$J$76,2),_Berekening!$J$73:$J$76,0))</f>
        <v>DR Congo</v>
      </c>
      <c r="D13" s="64" t="str">
        <f>INDEX(_Berekening!$A$73:$A$76,MATCH(LARGE(_Berekening!$J$73:$J$76,3),_Berekening!$J$73:$J$76,0))</f>
        <v>Oezbekistan</v>
      </c>
      <c r="E13" s="63">
        <f>INDEX(_Berekening!$I$73:$I$76,MATCH(LARGE(_Berekening!$J$73:$J$76,3),_Berekening!$J$73:$J$76,0))</f>
        <v>0</v>
      </c>
      <c r="F13" s="63">
        <f>INDEX(_Berekening!$H$73:$H$76,MATCH(LARGE(_Berekening!$J$73:$J$76,3),_Berekening!$J$73:$J$76,0))</f>
        <v>0</v>
      </c>
      <c r="G13" s="63">
        <f>INDEX(_Berekening!$F$73:$F$76,MATCH(LARGE(_Berekening!$J$73:$J$76,3),_Berekening!$J$73:$J$76,0))</f>
        <v>0</v>
      </c>
      <c r="H13" s="63">
        <f t="shared" si="0"/>
        <v>200000.98699999999</v>
      </c>
      <c r="I13" s="64" t="str">
        <f>INDEX(_Berekening!$A$73:$A$76,MATCH(LARGE(_Berekening!$J$73:$J$76,4),_Berekening!$J$73:$J$76,0))</f>
        <v>Colombia</v>
      </c>
    </row>
    <row r="14" spans="1:9" x14ac:dyDescent="0.3">
      <c r="A14" s="63" t="s">
        <v>162</v>
      </c>
      <c r="B14" s="64" t="str">
        <f>INDEX(_Berekening!$A$80:$A$83,MATCH(LARGE(_Berekening!$J$80:$J$83,1),_Berekening!$J$80:$J$83,0))</f>
        <v>Engeland</v>
      </c>
      <c r="C14" s="64" t="str">
        <f>INDEX(_Berekening!$A$80:$A$83,MATCH(LARGE(_Berekening!$J$80:$J$83,2),_Berekening!$J$80:$J$83,0))</f>
        <v>Kroatië</v>
      </c>
      <c r="D14" s="64" t="str">
        <f>INDEX(_Berekening!$A$80:$A$83,MATCH(LARGE(_Berekening!$J$80:$J$83,3),_Berekening!$J$80:$J$83,0))</f>
        <v>Ghana</v>
      </c>
      <c r="E14" s="63">
        <f>INDEX(_Berekening!$I$80:$I$83,MATCH(LARGE(_Berekening!$J$80:$J$83,3),_Berekening!$J$80:$J$83,0))</f>
        <v>0</v>
      </c>
      <c r="F14" s="63">
        <f>INDEX(_Berekening!$H$80:$H$83,MATCH(LARGE(_Berekening!$J$80:$J$83,3),_Berekening!$J$80:$J$83,0))</f>
        <v>0</v>
      </c>
      <c r="G14" s="63">
        <f>INDEX(_Berekening!$F$80:$F$83,MATCH(LARGE(_Berekening!$J$80:$J$83,3),_Berekening!$J$80:$J$83,0))</f>
        <v>0</v>
      </c>
      <c r="H14" s="63">
        <f t="shared" si="0"/>
        <v>200000.986</v>
      </c>
      <c r="I14" s="64" t="str">
        <f>INDEX(_Berekening!$A$80:$A$83,MATCH(LARGE(_Berekening!$J$80:$J$83,4),_Berekening!$J$80:$J$83,0))</f>
        <v>Panama</v>
      </c>
    </row>
    <row r="16" spans="1:9" ht="15.6" x14ac:dyDescent="0.3">
      <c r="A16" s="150" t="s">
        <v>200</v>
      </c>
      <c r="B16" s="151"/>
      <c r="C16" s="151"/>
    </row>
    <row r="17" spans="1:18" x14ac:dyDescent="0.3">
      <c r="A17" s="62" t="s">
        <v>201</v>
      </c>
      <c r="B17" s="62" t="str">
        <f>IF(COUNTIF(Inschrijfformulier!$G$88:$G$95,"A")&gt;0,"1","0")&amp;IF(COUNTIF(Inschrijfformulier!$G$88:$G$95,"B")&gt;0,"1","0")&amp;IF(COUNTIF(Inschrijfformulier!$G$88:$G$95,"C")&gt;0,"1","0")&amp;IF(COUNTIF(Inschrijfformulier!$G$88:$G$95,"D")&gt;0,"1","0")&amp;IF(COUNTIF(Inschrijfformulier!$G$88:$G$95,"E")&gt;0,"1","0")&amp;IF(COUNTIF(Inschrijfformulier!$G$88:$G$95,"F")&gt;0,"1","0")&amp;IF(COUNTIF(Inschrijfformulier!$G$88:$G$95,"G")&gt;0,"1","0")&amp;IF(COUNTIF(Inschrijfformulier!$G$88:$G$95,"H")&gt;0,"1","0")&amp;IF(COUNTIF(Inschrijfformulier!$G$88:$G$95,"I")&gt;0,"1","0")&amp;IF(COUNTIF(Inschrijfformulier!$G$88:$G$95,"J")&gt;0,"1","0")&amp;IF(COUNTIF(Inschrijfformulier!$G$88:$G$95,"K")&gt;0,"1","0")&amp;IF(COUNTIF(Inschrijfformulier!$G$88:$G$95,"L")&gt;0,"1","0")</f>
        <v>111111110000</v>
      </c>
    </row>
    <row r="19" spans="1:18" x14ac:dyDescent="0.3">
      <c r="A19" s="61" t="s">
        <v>202</v>
      </c>
      <c r="B19" s="61" t="s">
        <v>146</v>
      </c>
      <c r="C19" s="61" t="s">
        <v>165</v>
      </c>
    </row>
    <row r="20" spans="1:18" x14ac:dyDescent="0.3">
      <c r="A20" s="63">
        <v>74</v>
      </c>
      <c r="B20" s="63" t="str">
        <f>IFERROR(INDEX($K$31:$K$525,MATCH($B$17,$J$31:$J$525,0)),"")</f>
        <v>A</v>
      </c>
      <c r="C20" s="64" t="str">
        <f t="shared" ref="C20:C27" si="1">IFERROR(INDEX($D$3:$D$14,MATCH(B20,$A$3:$A$14,0)),"")</f>
        <v>Zuid-Korea</v>
      </c>
    </row>
    <row r="21" spans="1:18" x14ac:dyDescent="0.3">
      <c r="A21" s="63">
        <v>77</v>
      </c>
      <c r="B21" s="63" t="str">
        <f>IFERROR(INDEX($L$31:$L$525,MATCH($B$17,$J$31:$J$525,0)),"")</f>
        <v>C</v>
      </c>
      <c r="C21" s="64" t="str">
        <f t="shared" si="1"/>
        <v>Haïti</v>
      </c>
    </row>
    <row r="22" spans="1:18" x14ac:dyDescent="0.3">
      <c r="A22" s="63">
        <v>79</v>
      </c>
      <c r="B22" s="63" t="str">
        <f>IFERROR(INDEX($M$31:$M$525,MATCH($B$17,$J$31:$J$525,0)),"")</f>
        <v>F</v>
      </c>
      <c r="C22" s="64" t="str">
        <f t="shared" si="1"/>
        <v>Zweden</v>
      </c>
    </row>
    <row r="23" spans="1:18" x14ac:dyDescent="0.3">
      <c r="A23" s="63">
        <v>80</v>
      </c>
      <c r="B23" s="63" t="str">
        <f>IFERROR(INDEX($N$31:$N$525,MATCH($B$17,$J$31:$J$525,0)),"")</f>
        <v>E</v>
      </c>
      <c r="C23" s="64" t="str">
        <f t="shared" si="1"/>
        <v>Ivoorkust</v>
      </c>
    </row>
    <row r="24" spans="1:18" x14ac:dyDescent="0.3">
      <c r="A24" s="63">
        <v>81</v>
      </c>
      <c r="B24" s="63" t="str">
        <f>IFERROR(INDEX($O$31:$O$525,MATCH($B$17,$J$31:$J$525,0)),"")</f>
        <v>B</v>
      </c>
      <c r="C24" s="64" t="str">
        <f t="shared" si="1"/>
        <v>Qatar</v>
      </c>
    </row>
    <row r="25" spans="1:18" x14ac:dyDescent="0.3">
      <c r="A25" s="63">
        <v>82</v>
      </c>
      <c r="B25" s="63" t="str">
        <f>IFERROR(INDEX($P$31:$P$525,MATCH($B$17,$J$31:$J$525,0)),"")</f>
        <v>H</v>
      </c>
      <c r="C25" s="64" t="str">
        <f t="shared" si="1"/>
        <v>Saoedi-Arabië</v>
      </c>
    </row>
    <row r="26" spans="1:18" x14ac:dyDescent="0.3">
      <c r="A26" s="63">
        <v>85</v>
      </c>
      <c r="B26" s="63" t="str">
        <f>IFERROR(INDEX($Q$31:$Q$525,MATCH($B$17,$J$31:$J$525,0)),"")</f>
        <v>G</v>
      </c>
      <c r="C26" s="64" t="str">
        <f t="shared" si="1"/>
        <v>Iran</v>
      </c>
    </row>
    <row r="27" spans="1:18" x14ac:dyDescent="0.3">
      <c r="A27" s="63">
        <v>87</v>
      </c>
      <c r="B27" s="63" t="str">
        <f>IFERROR(INDEX($R$31:$R$525,MATCH($B$17,$J$31:$J$525,0)),"")</f>
        <v>D</v>
      </c>
      <c r="C27" s="64" t="str">
        <f t="shared" si="1"/>
        <v>Australië</v>
      </c>
    </row>
    <row r="30" spans="1:18" x14ac:dyDescent="0.3">
      <c r="J30" s="62" t="s">
        <v>203</v>
      </c>
      <c r="K30" s="62" t="s">
        <v>204</v>
      </c>
      <c r="L30" s="62" t="s">
        <v>205</v>
      </c>
      <c r="M30" s="62" t="s">
        <v>206</v>
      </c>
      <c r="N30" s="62" t="s">
        <v>207</v>
      </c>
      <c r="O30" s="62" t="s">
        <v>208</v>
      </c>
      <c r="P30" s="62" t="s">
        <v>209</v>
      </c>
      <c r="Q30" s="62" t="s">
        <v>210</v>
      </c>
      <c r="R30" s="62" t="s">
        <v>211</v>
      </c>
    </row>
    <row r="31" spans="1:18" x14ac:dyDescent="0.3">
      <c r="J31" s="62" t="s">
        <v>212</v>
      </c>
      <c r="K31" s="62" t="s">
        <v>95</v>
      </c>
      <c r="L31" s="62" t="s">
        <v>97</v>
      </c>
      <c r="M31" s="62" t="s">
        <v>100</v>
      </c>
      <c r="N31" s="62" t="s">
        <v>99</v>
      </c>
      <c r="O31" s="62" t="s">
        <v>96</v>
      </c>
      <c r="P31" s="62" t="s">
        <v>101</v>
      </c>
      <c r="Q31" s="62" t="s">
        <v>69</v>
      </c>
      <c r="R31" s="62" t="s">
        <v>98</v>
      </c>
    </row>
    <row r="32" spans="1:18" x14ac:dyDescent="0.3">
      <c r="J32" s="62" t="s">
        <v>213</v>
      </c>
      <c r="K32" s="62" t="s">
        <v>95</v>
      </c>
      <c r="L32" s="62" t="s">
        <v>97</v>
      </c>
      <c r="M32" s="62" t="s">
        <v>100</v>
      </c>
      <c r="N32" s="62" t="s">
        <v>99</v>
      </c>
      <c r="O32" s="62" t="s">
        <v>96</v>
      </c>
      <c r="P32" s="62" t="s">
        <v>156</v>
      </c>
      <c r="Q32" s="62" t="s">
        <v>69</v>
      </c>
      <c r="R32" s="62" t="s">
        <v>98</v>
      </c>
    </row>
    <row r="33" spans="10:18" x14ac:dyDescent="0.3">
      <c r="J33" s="62" t="s">
        <v>214</v>
      </c>
      <c r="K33" s="62" t="s">
        <v>95</v>
      </c>
      <c r="L33" s="62" t="s">
        <v>97</v>
      </c>
      <c r="M33" s="62" t="s">
        <v>100</v>
      </c>
      <c r="N33" s="62" t="s">
        <v>99</v>
      </c>
      <c r="O33" s="62" t="s">
        <v>96</v>
      </c>
      <c r="P33" s="62" t="s">
        <v>158</v>
      </c>
      <c r="Q33" s="62" t="s">
        <v>69</v>
      </c>
      <c r="R33" s="62" t="s">
        <v>98</v>
      </c>
    </row>
    <row r="34" spans="10:18" x14ac:dyDescent="0.3">
      <c r="J34" s="62" t="s">
        <v>215</v>
      </c>
      <c r="K34" s="62" t="s">
        <v>95</v>
      </c>
      <c r="L34" s="62" t="s">
        <v>97</v>
      </c>
      <c r="M34" s="62" t="s">
        <v>100</v>
      </c>
      <c r="N34" s="62" t="s">
        <v>159</v>
      </c>
      <c r="O34" s="62" t="s">
        <v>96</v>
      </c>
      <c r="P34" s="62" t="s">
        <v>99</v>
      </c>
      <c r="Q34" s="62" t="s">
        <v>69</v>
      </c>
      <c r="R34" s="62" t="s">
        <v>98</v>
      </c>
    </row>
    <row r="35" spans="10:18" x14ac:dyDescent="0.3">
      <c r="J35" s="62" t="s">
        <v>216</v>
      </c>
      <c r="K35" s="62" t="s">
        <v>96</v>
      </c>
      <c r="L35" s="62" t="s">
        <v>98</v>
      </c>
      <c r="M35" s="62" t="s">
        <v>97</v>
      </c>
      <c r="N35" s="62" t="s">
        <v>99</v>
      </c>
      <c r="O35" s="62" t="s">
        <v>100</v>
      </c>
      <c r="P35" s="62" t="s">
        <v>95</v>
      </c>
      <c r="Q35" s="62" t="s">
        <v>69</v>
      </c>
      <c r="R35" s="62" t="s">
        <v>162</v>
      </c>
    </row>
    <row r="36" spans="10:18" x14ac:dyDescent="0.3">
      <c r="J36" s="62" t="s">
        <v>217</v>
      </c>
      <c r="K36" s="62" t="s">
        <v>95</v>
      </c>
      <c r="L36" s="62" t="s">
        <v>97</v>
      </c>
      <c r="M36" s="62" t="s">
        <v>99</v>
      </c>
      <c r="N36" s="62" t="s">
        <v>101</v>
      </c>
      <c r="O36" s="62" t="s">
        <v>96</v>
      </c>
      <c r="P36" s="62" t="s">
        <v>156</v>
      </c>
      <c r="Q36" s="62" t="s">
        <v>100</v>
      </c>
      <c r="R36" s="62" t="s">
        <v>98</v>
      </c>
    </row>
    <row r="37" spans="10:18" x14ac:dyDescent="0.3">
      <c r="J37" s="62" t="s">
        <v>218</v>
      </c>
      <c r="K37" s="62" t="s">
        <v>95</v>
      </c>
      <c r="L37" s="62" t="s">
        <v>97</v>
      </c>
      <c r="M37" s="62" t="s">
        <v>99</v>
      </c>
      <c r="N37" s="62" t="s">
        <v>101</v>
      </c>
      <c r="O37" s="62" t="s">
        <v>96</v>
      </c>
      <c r="P37" s="62" t="s">
        <v>158</v>
      </c>
      <c r="Q37" s="62" t="s">
        <v>100</v>
      </c>
      <c r="R37" s="62" t="s">
        <v>98</v>
      </c>
    </row>
    <row r="38" spans="10:18" x14ac:dyDescent="0.3">
      <c r="J38" s="62" t="s">
        <v>219</v>
      </c>
      <c r="K38" s="62" t="s">
        <v>95</v>
      </c>
      <c r="L38" s="62" t="s">
        <v>97</v>
      </c>
      <c r="M38" s="62" t="s">
        <v>99</v>
      </c>
      <c r="N38" s="62" t="s">
        <v>159</v>
      </c>
      <c r="O38" s="62" t="s">
        <v>96</v>
      </c>
      <c r="P38" s="62" t="s">
        <v>101</v>
      </c>
      <c r="Q38" s="62" t="s">
        <v>100</v>
      </c>
      <c r="R38" s="62" t="s">
        <v>98</v>
      </c>
    </row>
    <row r="39" spans="10:18" x14ac:dyDescent="0.3">
      <c r="J39" s="62" t="s">
        <v>220</v>
      </c>
      <c r="K39" s="62" t="s">
        <v>95</v>
      </c>
      <c r="L39" s="62" t="s">
        <v>98</v>
      </c>
      <c r="M39" s="62" t="s">
        <v>97</v>
      </c>
      <c r="N39" s="62" t="s">
        <v>99</v>
      </c>
      <c r="O39" s="62" t="s">
        <v>96</v>
      </c>
      <c r="P39" s="62" t="s">
        <v>101</v>
      </c>
      <c r="Q39" s="62" t="s">
        <v>100</v>
      </c>
      <c r="R39" s="62" t="s">
        <v>162</v>
      </c>
    </row>
    <row r="40" spans="10:18" x14ac:dyDescent="0.3">
      <c r="J40" s="62" t="s">
        <v>221</v>
      </c>
      <c r="K40" s="62" t="s">
        <v>95</v>
      </c>
      <c r="L40" s="62" t="s">
        <v>97</v>
      </c>
      <c r="M40" s="62" t="s">
        <v>99</v>
      </c>
      <c r="N40" s="62" t="s">
        <v>156</v>
      </c>
      <c r="O40" s="62" t="s">
        <v>96</v>
      </c>
      <c r="P40" s="62" t="s">
        <v>158</v>
      </c>
      <c r="Q40" s="62" t="s">
        <v>100</v>
      </c>
      <c r="R40" s="62" t="s">
        <v>98</v>
      </c>
    </row>
    <row r="41" spans="10:18" x14ac:dyDescent="0.3">
      <c r="J41" s="62" t="s">
        <v>222</v>
      </c>
      <c r="K41" s="62" t="s">
        <v>95</v>
      </c>
      <c r="L41" s="62" t="s">
        <v>97</v>
      </c>
      <c r="M41" s="62" t="s">
        <v>99</v>
      </c>
      <c r="N41" s="62" t="s">
        <v>159</v>
      </c>
      <c r="O41" s="62" t="s">
        <v>96</v>
      </c>
      <c r="P41" s="62" t="s">
        <v>156</v>
      </c>
      <c r="Q41" s="62" t="s">
        <v>100</v>
      </c>
      <c r="R41" s="62" t="s">
        <v>98</v>
      </c>
    </row>
    <row r="42" spans="10:18" x14ac:dyDescent="0.3">
      <c r="J42" s="62" t="s">
        <v>223</v>
      </c>
      <c r="K42" s="62" t="s">
        <v>95</v>
      </c>
      <c r="L42" s="62" t="s">
        <v>98</v>
      </c>
      <c r="M42" s="62" t="s">
        <v>97</v>
      </c>
      <c r="N42" s="62" t="s">
        <v>99</v>
      </c>
      <c r="O42" s="62" t="s">
        <v>96</v>
      </c>
      <c r="P42" s="62" t="s">
        <v>156</v>
      </c>
      <c r="Q42" s="62" t="s">
        <v>100</v>
      </c>
      <c r="R42" s="62" t="s">
        <v>162</v>
      </c>
    </row>
    <row r="43" spans="10:18" x14ac:dyDescent="0.3">
      <c r="J43" s="62" t="s">
        <v>224</v>
      </c>
      <c r="K43" s="62" t="s">
        <v>95</v>
      </c>
      <c r="L43" s="62" t="s">
        <v>97</v>
      </c>
      <c r="M43" s="62" t="s">
        <v>99</v>
      </c>
      <c r="N43" s="62" t="s">
        <v>159</v>
      </c>
      <c r="O43" s="62" t="s">
        <v>96</v>
      </c>
      <c r="P43" s="62" t="s">
        <v>158</v>
      </c>
      <c r="Q43" s="62" t="s">
        <v>100</v>
      </c>
      <c r="R43" s="62" t="s">
        <v>98</v>
      </c>
    </row>
    <row r="44" spans="10:18" x14ac:dyDescent="0.3">
      <c r="J44" s="62" t="s">
        <v>225</v>
      </c>
      <c r="K44" s="62" t="s">
        <v>95</v>
      </c>
      <c r="L44" s="62" t="s">
        <v>98</v>
      </c>
      <c r="M44" s="62" t="s">
        <v>97</v>
      </c>
      <c r="N44" s="62" t="s">
        <v>99</v>
      </c>
      <c r="O44" s="62" t="s">
        <v>96</v>
      </c>
      <c r="P44" s="62" t="s">
        <v>158</v>
      </c>
      <c r="Q44" s="62" t="s">
        <v>100</v>
      </c>
      <c r="R44" s="62" t="s">
        <v>162</v>
      </c>
    </row>
    <row r="45" spans="10:18" x14ac:dyDescent="0.3">
      <c r="J45" s="62" t="s">
        <v>226</v>
      </c>
      <c r="K45" s="62" t="s">
        <v>95</v>
      </c>
      <c r="L45" s="62" t="s">
        <v>98</v>
      </c>
      <c r="M45" s="62" t="s">
        <v>97</v>
      </c>
      <c r="N45" s="62" t="s">
        <v>159</v>
      </c>
      <c r="O45" s="62" t="s">
        <v>96</v>
      </c>
      <c r="P45" s="62" t="s">
        <v>99</v>
      </c>
      <c r="Q45" s="62" t="s">
        <v>100</v>
      </c>
      <c r="R45" s="62" t="s">
        <v>162</v>
      </c>
    </row>
    <row r="46" spans="10:18" x14ac:dyDescent="0.3">
      <c r="J46" s="62" t="s">
        <v>227</v>
      </c>
      <c r="K46" s="62" t="s">
        <v>95</v>
      </c>
      <c r="L46" s="62" t="s">
        <v>97</v>
      </c>
      <c r="M46" s="62" t="s">
        <v>99</v>
      </c>
      <c r="N46" s="62" t="s">
        <v>101</v>
      </c>
      <c r="O46" s="62" t="s">
        <v>96</v>
      </c>
      <c r="P46" s="62" t="s">
        <v>156</v>
      </c>
      <c r="Q46" s="62" t="s">
        <v>69</v>
      </c>
      <c r="R46" s="62" t="s">
        <v>98</v>
      </c>
    </row>
    <row r="47" spans="10:18" x14ac:dyDescent="0.3">
      <c r="J47" s="62" t="s">
        <v>228</v>
      </c>
      <c r="K47" s="62" t="s">
        <v>95</v>
      </c>
      <c r="L47" s="62" t="s">
        <v>97</v>
      </c>
      <c r="M47" s="62" t="s">
        <v>99</v>
      </c>
      <c r="N47" s="62" t="s">
        <v>101</v>
      </c>
      <c r="O47" s="62" t="s">
        <v>96</v>
      </c>
      <c r="P47" s="62" t="s">
        <v>158</v>
      </c>
      <c r="Q47" s="62" t="s">
        <v>69</v>
      </c>
      <c r="R47" s="62" t="s">
        <v>98</v>
      </c>
    </row>
    <row r="48" spans="10:18" x14ac:dyDescent="0.3">
      <c r="J48" s="62" t="s">
        <v>229</v>
      </c>
      <c r="K48" s="62" t="s">
        <v>95</v>
      </c>
      <c r="L48" s="62" t="s">
        <v>97</v>
      </c>
      <c r="M48" s="62" t="s">
        <v>99</v>
      </c>
      <c r="N48" s="62" t="s">
        <v>159</v>
      </c>
      <c r="O48" s="62" t="s">
        <v>96</v>
      </c>
      <c r="P48" s="62" t="s">
        <v>101</v>
      </c>
      <c r="Q48" s="62" t="s">
        <v>69</v>
      </c>
      <c r="R48" s="62" t="s">
        <v>98</v>
      </c>
    </row>
    <row r="49" spans="10:18" x14ac:dyDescent="0.3">
      <c r="J49" s="62" t="s">
        <v>230</v>
      </c>
      <c r="K49" s="62" t="s">
        <v>95</v>
      </c>
      <c r="L49" s="62" t="s">
        <v>98</v>
      </c>
      <c r="M49" s="62" t="s">
        <v>97</v>
      </c>
      <c r="N49" s="62" t="s">
        <v>99</v>
      </c>
      <c r="O49" s="62" t="s">
        <v>96</v>
      </c>
      <c r="P49" s="62" t="s">
        <v>101</v>
      </c>
      <c r="Q49" s="62" t="s">
        <v>69</v>
      </c>
      <c r="R49" s="62" t="s">
        <v>162</v>
      </c>
    </row>
    <row r="50" spans="10:18" x14ac:dyDescent="0.3">
      <c r="J50" s="62" t="s">
        <v>231</v>
      </c>
      <c r="K50" s="62" t="s">
        <v>95</v>
      </c>
      <c r="L50" s="62" t="s">
        <v>97</v>
      </c>
      <c r="M50" s="62" t="s">
        <v>99</v>
      </c>
      <c r="N50" s="62" t="s">
        <v>156</v>
      </c>
      <c r="O50" s="62" t="s">
        <v>96</v>
      </c>
      <c r="P50" s="62" t="s">
        <v>158</v>
      </c>
      <c r="Q50" s="62" t="s">
        <v>69</v>
      </c>
      <c r="R50" s="62" t="s">
        <v>98</v>
      </c>
    </row>
    <row r="51" spans="10:18" x14ac:dyDescent="0.3">
      <c r="J51" s="62" t="s">
        <v>232</v>
      </c>
      <c r="K51" s="62" t="s">
        <v>95</v>
      </c>
      <c r="L51" s="62" t="s">
        <v>97</v>
      </c>
      <c r="M51" s="62" t="s">
        <v>99</v>
      </c>
      <c r="N51" s="62" t="s">
        <v>159</v>
      </c>
      <c r="O51" s="62" t="s">
        <v>96</v>
      </c>
      <c r="P51" s="62" t="s">
        <v>156</v>
      </c>
      <c r="Q51" s="62" t="s">
        <v>69</v>
      </c>
      <c r="R51" s="62" t="s">
        <v>98</v>
      </c>
    </row>
    <row r="52" spans="10:18" x14ac:dyDescent="0.3">
      <c r="J52" s="62" t="s">
        <v>233</v>
      </c>
      <c r="K52" s="62" t="s">
        <v>95</v>
      </c>
      <c r="L52" s="62" t="s">
        <v>98</v>
      </c>
      <c r="M52" s="62" t="s">
        <v>97</v>
      </c>
      <c r="N52" s="62" t="s">
        <v>99</v>
      </c>
      <c r="O52" s="62" t="s">
        <v>96</v>
      </c>
      <c r="P52" s="62" t="s">
        <v>156</v>
      </c>
      <c r="Q52" s="62" t="s">
        <v>69</v>
      </c>
      <c r="R52" s="62" t="s">
        <v>162</v>
      </c>
    </row>
    <row r="53" spans="10:18" x14ac:dyDescent="0.3">
      <c r="J53" s="62" t="s">
        <v>234</v>
      </c>
      <c r="K53" s="62" t="s">
        <v>95</v>
      </c>
      <c r="L53" s="62" t="s">
        <v>97</v>
      </c>
      <c r="M53" s="62" t="s">
        <v>99</v>
      </c>
      <c r="N53" s="62" t="s">
        <v>159</v>
      </c>
      <c r="O53" s="62" t="s">
        <v>96</v>
      </c>
      <c r="P53" s="62" t="s">
        <v>158</v>
      </c>
      <c r="Q53" s="62" t="s">
        <v>69</v>
      </c>
      <c r="R53" s="62" t="s">
        <v>98</v>
      </c>
    </row>
    <row r="54" spans="10:18" x14ac:dyDescent="0.3">
      <c r="J54" s="62" t="s">
        <v>235</v>
      </c>
      <c r="K54" s="62" t="s">
        <v>95</v>
      </c>
      <c r="L54" s="62" t="s">
        <v>98</v>
      </c>
      <c r="M54" s="62" t="s">
        <v>97</v>
      </c>
      <c r="N54" s="62" t="s">
        <v>99</v>
      </c>
      <c r="O54" s="62" t="s">
        <v>96</v>
      </c>
      <c r="P54" s="62" t="s">
        <v>158</v>
      </c>
      <c r="Q54" s="62" t="s">
        <v>69</v>
      </c>
      <c r="R54" s="62" t="s">
        <v>162</v>
      </c>
    </row>
    <row r="55" spans="10:18" x14ac:dyDescent="0.3">
      <c r="J55" s="62" t="s">
        <v>236</v>
      </c>
      <c r="K55" s="62" t="s">
        <v>95</v>
      </c>
      <c r="L55" s="62" t="s">
        <v>98</v>
      </c>
      <c r="M55" s="62" t="s">
        <v>97</v>
      </c>
      <c r="N55" s="62" t="s">
        <v>159</v>
      </c>
      <c r="O55" s="62" t="s">
        <v>96</v>
      </c>
      <c r="P55" s="62" t="s">
        <v>99</v>
      </c>
      <c r="Q55" s="62" t="s">
        <v>69</v>
      </c>
      <c r="R55" s="62" t="s">
        <v>162</v>
      </c>
    </row>
    <row r="56" spans="10:18" x14ac:dyDescent="0.3">
      <c r="J56" s="62" t="s">
        <v>237</v>
      </c>
      <c r="K56" s="62" t="s">
        <v>95</v>
      </c>
      <c r="L56" s="62" t="s">
        <v>97</v>
      </c>
      <c r="M56" s="62" t="s">
        <v>99</v>
      </c>
      <c r="N56" s="62" t="s">
        <v>101</v>
      </c>
      <c r="O56" s="62" t="s">
        <v>96</v>
      </c>
      <c r="P56" s="62" t="s">
        <v>156</v>
      </c>
      <c r="Q56" s="62" t="s">
        <v>158</v>
      </c>
      <c r="R56" s="62" t="s">
        <v>98</v>
      </c>
    </row>
    <row r="57" spans="10:18" x14ac:dyDescent="0.3">
      <c r="J57" s="62" t="s">
        <v>238</v>
      </c>
      <c r="K57" s="62" t="s">
        <v>95</v>
      </c>
      <c r="L57" s="62" t="s">
        <v>97</v>
      </c>
      <c r="M57" s="62" t="s">
        <v>99</v>
      </c>
      <c r="N57" s="62" t="s">
        <v>159</v>
      </c>
      <c r="O57" s="62" t="s">
        <v>96</v>
      </c>
      <c r="P57" s="62" t="s">
        <v>101</v>
      </c>
      <c r="Q57" s="62" t="s">
        <v>156</v>
      </c>
      <c r="R57" s="62" t="s">
        <v>98</v>
      </c>
    </row>
    <row r="58" spans="10:18" x14ac:dyDescent="0.3">
      <c r="J58" s="62" t="s">
        <v>239</v>
      </c>
      <c r="K58" s="62" t="s">
        <v>95</v>
      </c>
      <c r="L58" s="62" t="s">
        <v>98</v>
      </c>
      <c r="M58" s="62" t="s">
        <v>97</v>
      </c>
      <c r="N58" s="62" t="s">
        <v>99</v>
      </c>
      <c r="O58" s="62" t="s">
        <v>96</v>
      </c>
      <c r="P58" s="62" t="s">
        <v>101</v>
      </c>
      <c r="Q58" s="62" t="s">
        <v>156</v>
      </c>
      <c r="R58" s="62" t="s">
        <v>162</v>
      </c>
    </row>
    <row r="59" spans="10:18" x14ac:dyDescent="0.3">
      <c r="J59" s="62" t="s">
        <v>240</v>
      </c>
      <c r="K59" s="62" t="s">
        <v>95</v>
      </c>
      <c r="L59" s="62" t="s">
        <v>97</v>
      </c>
      <c r="M59" s="62" t="s">
        <v>99</v>
      </c>
      <c r="N59" s="62" t="s">
        <v>159</v>
      </c>
      <c r="O59" s="62" t="s">
        <v>96</v>
      </c>
      <c r="P59" s="62" t="s">
        <v>101</v>
      </c>
      <c r="Q59" s="62" t="s">
        <v>158</v>
      </c>
      <c r="R59" s="62" t="s">
        <v>98</v>
      </c>
    </row>
    <row r="60" spans="10:18" x14ac:dyDescent="0.3">
      <c r="J60" s="62" t="s">
        <v>241</v>
      </c>
      <c r="K60" s="62" t="s">
        <v>95</v>
      </c>
      <c r="L60" s="62" t="s">
        <v>98</v>
      </c>
      <c r="M60" s="62" t="s">
        <v>97</v>
      </c>
      <c r="N60" s="62" t="s">
        <v>99</v>
      </c>
      <c r="O60" s="62" t="s">
        <v>96</v>
      </c>
      <c r="P60" s="62" t="s">
        <v>101</v>
      </c>
      <c r="Q60" s="62" t="s">
        <v>158</v>
      </c>
      <c r="R60" s="62" t="s">
        <v>162</v>
      </c>
    </row>
    <row r="61" spans="10:18" x14ac:dyDescent="0.3">
      <c r="J61" s="62" t="s">
        <v>242</v>
      </c>
      <c r="K61" s="62" t="s">
        <v>95</v>
      </c>
      <c r="L61" s="62" t="s">
        <v>98</v>
      </c>
      <c r="M61" s="62" t="s">
        <v>97</v>
      </c>
      <c r="N61" s="62" t="s">
        <v>159</v>
      </c>
      <c r="O61" s="62" t="s">
        <v>96</v>
      </c>
      <c r="P61" s="62" t="s">
        <v>101</v>
      </c>
      <c r="Q61" s="62" t="s">
        <v>99</v>
      </c>
      <c r="R61" s="62" t="s">
        <v>162</v>
      </c>
    </row>
    <row r="62" spans="10:18" x14ac:dyDescent="0.3">
      <c r="J62" s="62" t="s">
        <v>243</v>
      </c>
      <c r="K62" s="62" t="s">
        <v>95</v>
      </c>
      <c r="L62" s="62" t="s">
        <v>97</v>
      </c>
      <c r="M62" s="62" t="s">
        <v>99</v>
      </c>
      <c r="N62" s="62" t="s">
        <v>159</v>
      </c>
      <c r="O62" s="62" t="s">
        <v>96</v>
      </c>
      <c r="P62" s="62" t="s">
        <v>156</v>
      </c>
      <c r="Q62" s="62" t="s">
        <v>158</v>
      </c>
      <c r="R62" s="62" t="s">
        <v>98</v>
      </c>
    </row>
    <row r="63" spans="10:18" x14ac:dyDescent="0.3">
      <c r="J63" s="62" t="s">
        <v>244</v>
      </c>
      <c r="K63" s="62" t="s">
        <v>95</v>
      </c>
      <c r="L63" s="62" t="s">
        <v>98</v>
      </c>
      <c r="M63" s="62" t="s">
        <v>97</v>
      </c>
      <c r="N63" s="62" t="s">
        <v>99</v>
      </c>
      <c r="O63" s="62" t="s">
        <v>96</v>
      </c>
      <c r="P63" s="62" t="s">
        <v>156</v>
      </c>
      <c r="Q63" s="62" t="s">
        <v>158</v>
      </c>
      <c r="R63" s="62" t="s">
        <v>162</v>
      </c>
    </row>
    <row r="64" spans="10:18" x14ac:dyDescent="0.3">
      <c r="J64" s="62" t="s">
        <v>245</v>
      </c>
      <c r="K64" s="62" t="s">
        <v>95</v>
      </c>
      <c r="L64" s="62" t="s">
        <v>98</v>
      </c>
      <c r="M64" s="62" t="s">
        <v>97</v>
      </c>
      <c r="N64" s="62" t="s">
        <v>159</v>
      </c>
      <c r="O64" s="62" t="s">
        <v>96</v>
      </c>
      <c r="P64" s="62" t="s">
        <v>99</v>
      </c>
      <c r="Q64" s="62" t="s">
        <v>156</v>
      </c>
      <c r="R64" s="62" t="s">
        <v>162</v>
      </c>
    </row>
    <row r="65" spans="10:18" x14ac:dyDescent="0.3">
      <c r="J65" s="62" t="s">
        <v>246</v>
      </c>
      <c r="K65" s="62" t="s">
        <v>95</v>
      </c>
      <c r="L65" s="62" t="s">
        <v>98</v>
      </c>
      <c r="M65" s="62" t="s">
        <v>97</v>
      </c>
      <c r="N65" s="62" t="s">
        <v>159</v>
      </c>
      <c r="O65" s="62" t="s">
        <v>96</v>
      </c>
      <c r="P65" s="62" t="s">
        <v>99</v>
      </c>
      <c r="Q65" s="62" t="s">
        <v>158</v>
      </c>
      <c r="R65" s="62" t="s">
        <v>162</v>
      </c>
    </row>
    <row r="66" spans="10:18" x14ac:dyDescent="0.3">
      <c r="J66" s="62" t="s">
        <v>247</v>
      </c>
      <c r="K66" s="62" t="s">
        <v>95</v>
      </c>
      <c r="L66" s="62" t="s">
        <v>97</v>
      </c>
      <c r="M66" s="62" t="s">
        <v>100</v>
      </c>
      <c r="N66" s="62" t="s">
        <v>101</v>
      </c>
      <c r="O66" s="62" t="s">
        <v>96</v>
      </c>
      <c r="P66" s="62" t="s">
        <v>156</v>
      </c>
      <c r="Q66" s="62" t="s">
        <v>69</v>
      </c>
      <c r="R66" s="62" t="s">
        <v>98</v>
      </c>
    </row>
    <row r="67" spans="10:18" x14ac:dyDescent="0.3">
      <c r="J67" s="62" t="s">
        <v>248</v>
      </c>
      <c r="K67" s="62" t="s">
        <v>95</v>
      </c>
      <c r="L67" s="62" t="s">
        <v>97</v>
      </c>
      <c r="M67" s="62" t="s">
        <v>100</v>
      </c>
      <c r="N67" s="62" t="s">
        <v>101</v>
      </c>
      <c r="O67" s="62" t="s">
        <v>96</v>
      </c>
      <c r="P67" s="62" t="s">
        <v>158</v>
      </c>
      <c r="Q67" s="62" t="s">
        <v>69</v>
      </c>
      <c r="R67" s="62" t="s">
        <v>98</v>
      </c>
    </row>
    <row r="68" spans="10:18" x14ac:dyDescent="0.3">
      <c r="J68" s="62" t="s">
        <v>249</v>
      </c>
      <c r="K68" s="62" t="s">
        <v>95</v>
      </c>
      <c r="L68" s="62" t="s">
        <v>97</v>
      </c>
      <c r="M68" s="62" t="s">
        <v>100</v>
      </c>
      <c r="N68" s="62" t="s">
        <v>159</v>
      </c>
      <c r="O68" s="62" t="s">
        <v>96</v>
      </c>
      <c r="P68" s="62" t="s">
        <v>101</v>
      </c>
      <c r="Q68" s="62" t="s">
        <v>69</v>
      </c>
      <c r="R68" s="62" t="s">
        <v>98</v>
      </c>
    </row>
    <row r="69" spans="10:18" x14ac:dyDescent="0.3">
      <c r="J69" s="62" t="s">
        <v>250</v>
      </c>
      <c r="K69" s="62" t="s">
        <v>96</v>
      </c>
      <c r="L69" s="62" t="s">
        <v>98</v>
      </c>
      <c r="M69" s="62" t="s">
        <v>97</v>
      </c>
      <c r="N69" s="62" t="s">
        <v>101</v>
      </c>
      <c r="O69" s="62" t="s">
        <v>100</v>
      </c>
      <c r="P69" s="62" t="s">
        <v>95</v>
      </c>
      <c r="Q69" s="62" t="s">
        <v>69</v>
      </c>
      <c r="R69" s="62" t="s">
        <v>162</v>
      </c>
    </row>
    <row r="70" spans="10:18" x14ac:dyDescent="0.3">
      <c r="J70" s="62" t="s">
        <v>251</v>
      </c>
      <c r="K70" s="62" t="s">
        <v>95</v>
      </c>
      <c r="L70" s="62" t="s">
        <v>97</v>
      </c>
      <c r="M70" s="62" t="s">
        <v>100</v>
      </c>
      <c r="N70" s="62" t="s">
        <v>156</v>
      </c>
      <c r="O70" s="62" t="s">
        <v>96</v>
      </c>
      <c r="P70" s="62" t="s">
        <v>158</v>
      </c>
      <c r="Q70" s="62" t="s">
        <v>69</v>
      </c>
      <c r="R70" s="62" t="s">
        <v>98</v>
      </c>
    </row>
    <row r="71" spans="10:18" x14ac:dyDescent="0.3">
      <c r="J71" s="62" t="s">
        <v>252</v>
      </c>
      <c r="K71" s="62" t="s">
        <v>95</v>
      </c>
      <c r="L71" s="62" t="s">
        <v>97</v>
      </c>
      <c r="M71" s="62" t="s">
        <v>100</v>
      </c>
      <c r="N71" s="62" t="s">
        <v>159</v>
      </c>
      <c r="O71" s="62" t="s">
        <v>96</v>
      </c>
      <c r="P71" s="62" t="s">
        <v>156</v>
      </c>
      <c r="Q71" s="62" t="s">
        <v>69</v>
      </c>
      <c r="R71" s="62" t="s">
        <v>98</v>
      </c>
    </row>
    <row r="72" spans="10:18" x14ac:dyDescent="0.3">
      <c r="J72" s="62" t="s">
        <v>253</v>
      </c>
      <c r="K72" s="62" t="s">
        <v>96</v>
      </c>
      <c r="L72" s="62" t="s">
        <v>98</v>
      </c>
      <c r="M72" s="62" t="s">
        <v>97</v>
      </c>
      <c r="N72" s="62" t="s">
        <v>156</v>
      </c>
      <c r="O72" s="62" t="s">
        <v>100</v>
      </c>
      <c r="P72" s="62" t="s">
        <v>95</v>
      </c>
      <c r="Q72" s="62" t="s">
        <v>69</v>
      </c>
      <c r="R72" s="62" t="s">
        <v>162</v>
      </c>
    </row>
    <row r="73" spans="10:18" x14ac:dyDescent="0.3">
      <c r="J73" s="62" t="s">
        <v>254</v>
      </c>
      <c r="K73" s="62" t="s">
        <v>95</v>
      </c>
      <c r="L73" s="62" t="s">
        <v>97</v>
      </c>
      <c r="M73" s="62" t="s">
        <v>100</v>
      </c>
      <c r="N73" s="62" t="s">
        <v>159</v>
      </c>
      <c r="O73" s="62" t="s">
        <v>96</v>
      </c>
      <c r="P73" s="62" t="s">
        <v>158</v>
      </c>
      <c r="Q73" s="62" t="s">
        <v>69</v>
      </c>
      <c r="R73" s="62" t="s">
        <v>98</v>
      </c>
    </row>
    <row r="74" spans="10:18" x14ac:dyDescent="0.3">
      <c r="J74" s="62" t="s">
        <v>255</v>
      </c>
      <c r="K74" s="62" t="s">
        <v>96</v>
      </c>
      <c r="L74" s="62" t="s">
        <v>98</v>
      </c>
      <c r="M74" s="62" t="s">
        <v>97</v>
      </c>
      <c r="N74" s="62" t="s">
        <v>158</v>
      </c>
      <c r="O74" s="62" t="s">
        <v>100</v>
      </c>
      <c r="P74" s="62" t="s">
        <v>95</v>
      </c>
      <c r="Q74" s="62" t="s">
        <v>69</v>
      </c>
      <c r="R74" s="62" t="s">
        <v>162</v>
      </c>
    </row>
    <row r="75" spans="10:18" x14ac:dyDescent="0.3">
      <c r="J75" s="62" t="s">
        <v>256</v>
      </c>
      <c r="K75" s="62" t="s">
        <v>96</v>
      </c>
      <c r="L75" s="62" t="s">
        <v>98</v>
      </c>
      <c r="M75" s="62" t="s">
        <v>97</v>
      </c>
      <c r="N75" s="62" t="s">
        <v>159</v>
      </c>
      <c r="O75" s="62" t="s">
        <v>100</v>
      </c>
      <c r="P75" s="62" t="s">
        <v>95</v>
      </c>
      <c r="Q75" s="62" t="s">
        <v>69</v>
      </c>
      <c r="R75" s="62" t="s">
        <v>162</v>
      </c>
    </row>
    <row r="76" spans="10:18" x14ac:dyDescent="0.3">
      <c r="J76" s="62" t="s">
        <v>257</v>
      </c>
      <c r="K76" s="62" t="s">
        <v>95</v>
      </c>
      <c r="L76" s="62" t="s">
        <v>97</v>
      </c>
      <c r="M76" s="62" t="s">
        <v>100</v>
      </c>
      <c r="N76" s="62" t="s">
        <v>101</v>
      </c>
      <c r="O76" s="62" t="s">
        <v>96</v>
      </c>
      <c r="P76" s="62" t="s">
        <v>156</v>
      </c>
      <c r="Q76" s="62" t="s">
        <v>158</v>
      </c>
      <c r="R76" s="62" t="s">
        <v>98</v>
      </c>
    </row>
    <row r="77" spans="10:18" x14ac:dyDescent="0.3">
      <c r="J77" s="62" t="s">
        <v>258</v>
      </c>
      <c r="K77" s="62" t="s">
        <v>95</v>
      </c>
      <c r="L77" s="62" t="s">
        <v>97</v>
      </c>
      <c r="M77" s="62" t="s">
        <v>100</v>
      </c>
      <c r="N77" s="62" t="s">
        <v>159</v>
      </c>
      <c r="O77" s="62" t="s">
        <v>96</v>
      </c>
      <c r="P77" s="62" t="s">
        <v>101</v>
      </c>
      <c r="Q77" s="62" t="s">
        <v>156</v>
      </c>
      <c r="R77" s="62" t="s">
        <v>98</v>
      </c>
    </row>
    <row r="78" spans="10:18" x14ac:dyDescent="0.3">
      <c r="J78" s="62" t="s">
        <v>259</v>
      </c>
      <c r="K78" s="62" t="s">
        <v>95</v>
      </c>
      <c r="L78" s="62" t="s">
        <v>98</v>
      </c>
      <c r="M78" s="62" t="s">
        <v>97</v>
      </c>
      <c r="N78" s="62" t="s">
        <v>101</v>
      </c>
      <c r="O78" s="62" t="s">
        <v>96</v>
      </c>
      <c r="P78" s="62" t="s">
        <v>156</v>
      </c>
      <c r="Q78" s="62" t="s">
        <v>100</v>
      </c>
      <c r="R78" s="62" t="s">
        <v>162</v>
      </c>
    </row>
    <row r="79" spans="10:18" x14ac:dyDescent="0.3">
      <c r="J79" s="62" t="s">
        <v>260</v>
      </c>
      <c r="K79" s="62" t="s">
        <v>95</v>
      </c>
      <c r="L79" s="62" t="s">
        <v>97</v>
      </c>
      <c r="M79" s="62" t="s">
        <v>100</v>
      </c>
      <c r="N79" s="62" t="s">
        <v>159</v>
      </c>
      <c r="O79" s="62" t="s">
        <v>96</v>
      </c>
      <c r="P79" s="62" t="s">
        <v>101</v>
      </c>
      <c r="Q79" s="62" t="s">
        <v>158</v>
      </c>
      <c r="R79" s="62" t="s">
        <v>98</v>
      </c>
    </row>
    <row r="80" spans="10:18" x14ac:dyDescent="0.3">
      <c r="J80" s="62" t="s">
        <v>261</v>
      </c>
      <c r="K80" s="62" t="s">
        <v>95</v>
      </c>
      <c r="L80" s="62" t="s">
        <v>98</v>
      </c>
      <c r="M80" s="62" t="s">
        <v>97</v>
      </c>
      <c r="N80" s="62" t="s">
        <v>101</v>
      </c>
      <c r="O80" s="62" t="s">
        <v>96</v>
      </c>
      <c r="P80" s="62" t="s">
        <v>158</v>
      </c>
      <c r="Q80" s="62" t="s">
        <v>100</v>
      </c>
      <c r="R80" s="62" t="s">
        <v>162</v>
      </c>
    </row>
    <row r="81" spans="10:18" x14ac:dyDescent="0.3">
      <c r="J81" s="62" t="s">
        <v>262</v>
      </c>
      <c r="K81" s="62" t="s">
        <v>95</v>
      </c>
      <c r="L81" s="62" t="s">
        <v>98</v>
      </c>
      <c r="M81" s="62" t="s">
        <v>97</v>
      </c>
      <c r="N81" s="62" t="s">
        <v>159</v>
      </c>
      <c r="O81" s="62" t="s">
        <v>96</v>
      </c>
      <c r="P81" s="62" t="s">
        <v>101</v>
      </c>
      <c r="Q81" s="62" t="s">
        <v>100</v>
      </c>
      <c r="R81" s="62" t="s">
        <v>162</v>
      </c>
    </row>
    <row r="82" spans="10:18" x14ac:dyDescent="0.3">
      <c r="J82" s="62" t="s">
        <v>263</v>
      </c>
      <c r="K82" s="62" t="s">
        <v>95</v>
      </c>
      <c r="L82" s="62" t="s">
        <v>97</v>
      </c>
      <c r="M82" s="62" t="s">
        <v>100</v>
      </c>
      <c r="N82" s="62" t="s">
        <v>159</v>
      </c>
      <c r="O82" s="62" t="s">
        <v>96</v>
      </c>
      <c r="P82" s="62" t="s">
        <v>156</v>
      </c>
      <c r="Q82" s="62" t="s">
        <v>158</v>
      </c>
      <c r="R82" s="62" t="s">
        <v>98</v>
      </c>
    </row>
    <row r="83" spans="10:18" x14ac:dyDescent="0.3">
      <c r="J83" s="62" t="s">
        <v>264</v>
      </c>
      <c r="K83" s="62" t="s">
        <v>95</v>
      </c>
      <c r="L83" s="62" t="s">
        <v>98</v>
      </c>
      <c r="M83" s="62" t="s">
        <v>97</v>
      </c>
      <c r="N83" s="62" t="s">
        <v>156</v>
      </c>
      <c r="O83" s="62" t="s">
        <v>96</v>
      </c>
      <c r="P83" s="62" t="s">
        <v>158</v>
      </c>
      <c r="Q83" s="62" t="s">
        <v>100</v>
      </c>
      <c r="R83" s="62" t="s">
        <v>162</v>
      </c>
    </row>
    <row r="84" spans="10:18" x14ac:dyDescent="0.3">
      <c r="J84" s="62" t="s">
        <v>265</v>
      </c>
      <c r="K84" s="62" t="s">
        <v>95</v>
      </c>
      <c r="L84" s="62" t="s">
        <v>98</v>
      </c>
      <c r="M84" s="62" t="s">
        <v>97</v>
      </c>
      <c r="N84" s="62" t="s">
        <v>159</v>
      </c>
      <c r="O84" s="62" t="s">
        <v>96</v>
      </c>
      <c r="P84" s="62" t="s">
        <v>156</v>
      </c>
      <c r="Q84" s="62" t="s">
        <v>100</v>
      </c>
      <c r="R84" s="62" t="s">
        <v>162</v>
      </c>
    </row>
    <row r="85" spans="10:18" x14ac:dyDescent="0.3">
      <c r="J85" s="62" t="s">
        <v>266</v>
      </c>
      <c r="K85" s="62" t="s">
        <v>95</v>
      </c>
      <c r="L85" s="62" t="s">
        <v>98</v>
      </c>
      <c r="M85" s="62" t="s">
        <v>97</v>
      </c>
      <c r="N85" s="62" t="s">
        <v>159</v>
      </c>
      <c r="O85" s="62" t="s">
        <v>96</v>
      </c>
      <c r="P85" s="62" t="s">
        <v>158</v>
      </c>
      <c r="Q85" s="62" t="s">
        <v>100</v>
      </c>
      <c r="R85" s="62" t="s">
        <v>162</v>
      </c>
    </row>
    <row r="86" spans="10:18" x14ac:dyDescent="0.3">
      <c r="J86" s="62" t="s">
        <v>267</v>
      </c>
      <c r="K86" s="62" t="s">
        <v>95</v>
      </c>
      <c r="L86" s="62" t="s">
        <v>97</v>
      </c>
      <c r="M86" s="62" t="s">
        <v>101</v>
      </c>
      <c r="N86" s="62" t="s">
        <v>156</v>
      </c>
      <c r="O86" s="62" t="s">
        <v>96</v>
      </c>
      <c r="P86" s="62" t="s">
        <v>158</v>
      </c>
      <c r="Q86" s="62" t="s">
        <v>69</v>
      </c>
      <c r="R86" s="62" t="s">
        <v>98</v>
      </c>
    </row>
    <row r="87" spans="10:18" x14ac:dyDescent="0.3">
      <c r="J87" s="62" t="s">
        <v>268</v>
      </c>
      <c r="K87" s="62" t="s">
        <v>95</v>
      </c>
      <c r="L87" s="62" t="s">
        <v>97</v>
      </c>
      <c r="M87" s="62" t="s">
        <v>101</v>
      </c>
      <c r="N87" s="62" t="s">
        <v>159</v>
      </c>
      <c r="O87" s="62" t="s">
        <v>96</v>
      </c>
      <c r="P87" s="62" t="s">
        <v>156</v>
      </c>
      <c r="Q87" s="62" t="s">
        <v>69</v>
      </c>
      <c r="R87" s="62" t="s">
        <v>98</v>
      </c>
    </row>
    <row r="88" spans="10:18" x14ac:dyDescent="0.3">
      <c r="J88" s="62" t="s">
        <v>269</v>
      </c>
      <c r="K88" s="62" t="s">
        <v>95</v>
      </c>
      <c r="L88" s="62" t="s">
        <v>98</v>
      </c>
      <c r="M88" s="62" t="s">
        <v>97</v>
      </c>
      <c r="N88" s="62" t="s">
        <v>101</v>
      </c>
      <c r="O88" s="62" t="s">
        <v>96</v>
      </c>
      <c r="P88" s="62" t="s">
        <v>156</v>
      </c>
      <c r="Q88" s="62" t="s">
        <v>69</v>
      </c>
      <c r="R88" s="62" t="s">
        <v>162</v>
      </c>
    </row>
    <row r="89" spans="10:18" x14ac:dyDescent="0.3">
      <c r="J89" s="62" t="s">
        <v>270</v>
      </c>
      <c r="K89" s="62" t="s">
        <v>95</v>
      </c>
      <c r="L89" s="62" t="s">
        <v>97</v>
      </c>
      <c r="M89" s="62" t="s">
        <v>101</v>
      </c>
      <c r="N89" s="62" t="s">
        <v>159</v>
      </c>
      <c r="O89" s="62" t="s">
        <v>96</v>
      </c>
      <c r="P89" s="62" t="s">
        <v>158</v>
      </c>
      <c r="Q89" s="62" t="s">
        <v>69</v>
      </c>
      <c r="R89" s="62" t="s">
        <v>98</v>
      </c>
    </row>
    <row r="90" spans="10:18" x14ac:dyDescent="0.3">
      <c r="J90" s="62" t="s">
        <v>271</v>
      </c>
      <c r="K90" s="62" t="s">
        <v>95</v>
      </c>
      <c r="L90" s="62" t="s">
        <v>98</v>
      </c>
      <c r="M90" s="62" t="s">
        <v>97</v>
      </c>
      <c r="N90" s="62" t="s">
        <v>101</v>
      </c>
      <c r="O90" s="62" t="s">
        <v>96</v>
      </c>
      <c r="P90" s="62" t="s">
        <v>158</v>
      </c>
      <c r="Q90" s="62" t="s">
        <v>69</v>
      </c>
      <c r="R90" s="62" t="s">
        <v>162</v>
      </c>
    </row>
    <row r="91" spans="10:18" x14ac:dyDescent="0.3">
      <c r="J91" s="62" t="s">
        <v>272</v>
      </c>
      <c r="K91" s="62" t="s">
        <v>95</v>
      </c>
      <c r="L91" s="62" t="s">
        <v>98</v>
      </c>
      <c r="M91" s="62" t="s">
        <v>97</v>
      </c>
      <c r="N91" s="62" t="s">
        <v>159</v>
      </c>
      <c r="O91" s="62" t="s">
        <v>96</v>
      </c>
      <c r="P91" s="62" t="s">
        <v>101</v>
      </c>
      <c r="Q91" s="62" t="s">
        <v>69</v>
      </c>
      <c r="R91" s="62" t="s">
        <v>162</v>
      </c>
    </row>
    <row r="92" spans="10:18" x14ac:dyDescent="0.3">
      <c r="J92" s="62" t="s">
        <v>273</v>
      </c>
      <c r="K92" s="62" t="s">
        <v>95</v>
      </c>
      <c r="L92" s="62" t="s">
        <v>97</v>
      </c>
      <c r="M92" s="62" t="s">
        <v>156</v>
      </c>
      <c r="N92" s="62" t="s">
        <v>159</v>
      </c>
      <c r="O92" s="62" t="s">
        <v>96</v>
      </c>
      <c r="P92" s="62" t="s">
        <v>158</v>
      </c>
      <c r="Q92" s="62" t="s">
        <v>69</v>
      </c>
      <c r="R92" s="62" t="s">
        <v>98</v>
      </c>
    </row>
    <row r="93" spans="10:18" x14ac:dyDescent="0.3">
      <c r="J93" s="62" t="s">
        <v>274</v>
      </c>
      <c r="K93" s="62" t="s">
        <v>95</v>
      </c>
      <c r="L93" s="62" t="s">
        <v>98</v>
      </c>
      <c r="M93" s="62" t="s">
        <v>97</v>
      </c>
      <c r="N93" s="62" t="s">
        <v>156</v>
      </c>
      <c r="O93" s="62" t="s">
        <v>96</v>
      </c>
      <c r="P93" s="62" t="s">
        <v>158</v>
      </c>
      <c r="Q93" s="62" t="s">
        <v>69</v>
      </c>
      <c r="R93" s="62" t="s">
        <v>162</v>
      </c>
    </row>
    <row r="94" spans="10:18" x14ac:dyDescent="0.3">
      <c r="J94" s="62" t="s">
        <v>275</v>
      </c>
      <c r="K94" s="62" t="s">
        <v>95</v>
      </c>
      <c r="L94" s="62" t="s">
        <v>98</v>
      </c>
      <c r="M94" s="62" t="s">
        <v>97</v>
      </c>
      <c r="N94" s="62" t="s">
        <v>159</v>
      </c>
      <c r="O94" s="62" t="s">
        <v>96</v>
      </c>
      <c r="P94" s="62" t="s">
        <v>156</v>
      </c>
      <c r="Q94" s="62" t="s">
        <v>69</v>
      </c>
      <c r="R94" s="62" t="s">
        <v>162</v>
      </c>
    </row>
    <row r="95" spans="10:18" x14ac:dyDescent="0.3">
      <c r="J95" s="62" t="s">
        <v>276</v>
      </c>
      <c r="K95" s="62" t="s">
        <v>95</v>
      </c>
      <c r="L95" s="62" t="s">
        <v>98</v>
      </c>
      <c r="M95" s="62" t="s">
        <v>97</v>
      </c>
      <c r="N95" s="62" t="s">
        <v>159</v>
      </c>
      <c r="O95" s="62" t="s">
        <v>96</v>
      </c>
      <c r="P95" s="62" t="s">
        <v>158</v>
      </c>
      <c r="Q95" s="62" t="s">
        <v>69</v>
      </c>
      <c r="R95" s="62" t="s">
        <v>162</v>
      </c>
    </row>
    <row r="96" spans="10:18" x14ac:dyDescent="0.3">
      <c r="J96" s="62" t="s">
        <v>277</v>
      </c>
      <c r="K96" s="62" t="s">
        <v>95</v>
      </c>
      <c r="L96" s="62" t="s">
        <v>97</v>
      </c>
      <c r="M96" s="62" t="s">
        <v>101</v>
      </c>
      <c r="N96" s="62" t="s">
        <v>159</v>
      </c>
      <c r="O96" s="62" t="s">
        <v>96</v>
      </c>
      <c r="P96" s="62" t="s">
        <v>156</v>
      </c>
      <c r="Q96" s="62" t="s">
        <v>158</v>
      </c>
      <c r="R96" s="62" t="s">
        <v>98</v>
      </c>
    </row>
    <row r="97" spans="10:18" x14ac:dyDescent="0.3">
      <c r="J97" s="62" t="s">
        <v>278</v>
      </c>
      <c r="K97" s="62" t="s">
        <v>95</v>
      </c>
      <c r="L97" s="62" t="s">
        <v>98</v>
      </c>
      <c r="M97" s="62" t="s">
        <v>97</v>
      </c>
      <c r="N97" s="62" t="s">
        <v>101</v>
      </c>
      <c r="O97" s="62" t="s">
        <v>96</v>
      </c>
      <c r="P97" s="62" t="s">
        <v>156</v>
      </c>
      <c r="Q97" s="62" t="s">
        <v>158</v>
      </c>
      <c r="R97" s="62" t="s">
        <v>162</v>
      </c>
    </row>
    <row r="98" spans="10:18" x14ac:dyDescent="0.3">
      <c r="J98" s="62" t="s">
        <v>279</v>
      </c>
      <c r="K98" s="62" t="s">
        <v>95</v>
      </c>
      <c r="L98" s="62" t="s">
        <v>98</v>
      </c>
      <c r="M98" s="62" t="s">
        <v>97</v>
      </c>
      <c r="N98" s="62" t="s">
        <v>159</v>
      </c>
      <c r="O98" s="62" t="s">
        <v>96</v>
      </c>
      <c r="P98" s="62" t="s">
        <v>101</v>
      </c>
      <c r="Q98" s="62" t="s">
        <v>156</v>
      </c>
      <c r="R98" s="62" t="s">
        <v>162</v>
      </c>
    </row>
    <row r="99" spans="10:18" x14ac:dyDescent="0.3">
      <c r="J99" s="62" t="s">
        <v>280</v>
      </c>
      <c r="K99" s="62" t="s">
        <v>95</v>
      </c>
      <c r="L99" s="62" t="s">
        <v>98</v>
      </c>
      <c r="M99" s="62" t="s">
        <v>97</v>
      </c>
      <c r="N99" s="62" t="s">
        <v>159</v>
      </c>
      <c r="O99" s="62" t="s">
        <v>96</v>
      </c>
      <c r="P99" s="62" t="s">
        <v>101</v>
      </c>
      <c r="Q99" s="62" t="s">
        <v>158</v>
      </c>
      <c r="R99" s="62" t="s">
        <v>162</v>
      </c>
    </row>
    <row r="100" spans="10:18" x14ac:dyDescent="0.3">
      <c r="J100" s="62" t="s">
        <v>281</v>
      </c>
      <c r="K100" s="62" t="s">
        <v>95</v>
      </c>
      <c r="L100" s="62" t="s">
        <v>98</v>
      </c>
      <c r="M100" s="62" t="s">
        <v>97</v>
      </c>
      <c r="N100" s="62" t="s">
        <v>159</v>
      </c>
      <c r="O100" s="62" t="s">
        <v>96</v>
      </c>
      <c r="P100" s="62" t="s">
        <v>156</v>
      </c>
      <c r="Q100" s="62" t="s">
        <v>158</v>
      </c>
      <c r="R100" s="62" t="s">
        <v>162</v>
      </c>
    </row>
    <row r="101" spans="10:18" x14ac:dyDescent="0.3">
      <c r="J101" s="62" t="s">
        <v>282</v>
      </c>
      <c r="K101" s="62" t="s">
        <v>95</v>
      </c>
      <c r="L101" s="62" t="s">
        <v>97</v>
      </c>
      <c r="M101" s="62" t="s">
        <v>100</v>
      </c>
      <c r="N101" s="62" t="s">
        <v>99</v>
      </c>
      <c r="O101" s="62" t="s">
        <v>96</v>
      </c>
      <c r="P101" s="62" t="s">
        <v>101</v>
      </c>
      <c r="Q101" s="62" t="s">
        <v>69</v>
      </c>
      <c r="R101" s="62" t="s">
        <v>156</v>
      </c>
    </row>
    <row r="102" spans="10:18" x14ac:dyDescent="0.3">
      <c r="J102" s="62" t="s">
        <v>283</v>
      </c>
      <c r="K102" s="62" t="s">
        <v>95</v>
      </c>
      <c r="L102" s="62" t="s">
        <v>97</v>
      </c>
      <c r="M102" s="62" t="s">
        <v>100</v>
      </c>
      <c r="N102" s="62" t="s">
        <v>99</v>
      </c>
      <c r="O102" s="62" t="s">
        <v>96</v>
      </c>
      <c r="P102" s="62" t="s">
        <v>101</v>
      </c>
      <c r="Q102" s="62" t="s">
        <v>69</v>
      </c>
      <c r="R102" s="62" t="s">
        <v>158</v>
      </c>
    </row>
    <row r="103" spans="10:18" x14ac:dyDescent="0.3">
      <c r="J103" s="62" t="s">
        <v>284</v>
      </c>
      <c r="K103" s="62" t="s">
        <v>95</v>
      </c>
      <c r="L103" s="62" t="s">
        <v>97</v>
      </c>
      <c r="M103" s="62" t="s">
        <v>100</v>
      </c>
      <c r="N103" s="62" t="s">
        <v>159</v>
      </c>
      <c r="O103" s="62" t="s">
        <v>96</v>
      </c>
      <c r="P103" s="62" t="s">
        <v>101</v>
      </c>
      <c r="Q103" s="62" t="s">
        <v>69</v>
      </c>
      <c r="R103" s="62" t="s">
        <v>99</v>
      </c>
    </row>
    <row r="104" spans="10:18" x14ac:dyDescent="0.3">
      <c r="J104" s="62" t="s">
        <v>285</v>
      </c>
      <c r="K104" s="62" t="s">
        <v>95</v>
      </c>
      <c r="L104" s="62" t="s">
        <v>97</v>
      </c>
      <c r="M104" s="62" t="s">
        <v>100</v>
      </c>
      <c r="N104" s="62" t="s">
        <v>99</v>
      </c>
      <c r="O104" s="62" t="s">
        <v>96</v>
      </c>
      <c r="P104" s="62" t="s">
        <v>101</v>
      </c>
      <c r="Q104" s="62" t="s">
        <v>69</v>
      </c>
      <c r="R104" s="62" t="s">
        <v>162</v>
      </c>
    </row>
    <row r="105" spans="10:18" x14ac:dyDescent="0.3">
      <c r="J105" s="62" t="s">
        <v>286</v>
      </c>
      <c r="K105" s="62" t="s">
        <v>95</v>
      </c>
      <c r="L105" s="62" t="s">
        <v>97</v>
      </c>
      <c r="M105" s="62" t="s">
        <v>100</v>
      </c>
      <c r="N105" s="62" t="s">
        <v>99</v>
      </c>
      <c r="O105" s="62" t="s">
        <v>96</v>
      </c>
      <c r="P105" s="62" t="s">
        <v>156</v>
      </c>
      <c r="Q105" s="62" t="s">
        <v>69</v>
      </c>
      <c r="R105" s="62" t="s">
        <v>158</v>
      </c>
    </row>
    <row r="106" spans="10:18" x14ac:dyDescent="0.3">
      <c r="J106" s="62" t="s">
        <v>287</v>
      </c>
      <c r="K106" s="62" t="s">
        <v>95</v>
      </c>
      <c r="L106" s="62" t="s">
        <v>97</v>
      </c>
      <c r="M106" s="62" t="s">
        <v>100</v>
      </c>
      <c r="N106" s="62" t="s">
        <v>159</v>
      </c>
      <c r="O106" s="62" t="s">
        <v>96</v>
      </c>
      <c r="P106" s="62" t="s">
        <v>99</v>
      </c>
      <c r="Q106" s="62" t="s">
        <v>69</v>
      </c>
      <c r="R106" s="62" t="s">
        <v>156</v>
      </c>
    </row>
    <row r="107" spans="10:18" x14ac:dyDescent="0.3">
      <c r="J107" s="62" t="s">
        <v>288</v>
      </c>
      <c r="K107" s="62" t="s">
        <v>95</v>
      </c>
      <c r="L107" s="62" t="s">
        <v>97</v>
      </c>
      <c r="M107" s="62" t="s">
        <v>100</v>
      </c>
      <c r="N107" s="62" t="s">
        <v>99</v>
      </c>
      <c r="O107" s="62" t="s">
        <v>96</v>
      </c>
      <c r="P107" s="62" t="s">
        <v>156</v>
      </c>
      <c r="Q107" s="62" t="s">
        <v>69</v>
      </c>
      <c r="R107" s="62" t="s">
        <v>162</v>
      </c>
    </row>
    <row r="108" spans="10:18" x14ac:dyDescent="0.3">
      <c r="J108" s="62" t="s">
        <v>289</v>
      </c>
      <c r="K108" s="62" t="s">
        <v>95</v>
      </c>
      <c r="L108" s="62" t="s">
        <v>97</v>
      </c>
      <c r="M108" s="62" t="s">
        <v>100</v>
      </c>
      <c r="N108" s="62" t="s">
        <v>159</v>
      </c>
      <c r="O108" s="62" t="s">
        <v>96</v>
      </c>
      <c r="P108" s="62" t="s">
        <v>99</v>
      </c>
      <c r="Q108" s="62" t="s">
        <v>69</v>
      </c>
      <c r="R108" s="62" t="s">
        <v>158</v>
      </c>
    </row>
    <row r="109" spans="10:18" x14ac:dyDescent="0.3">
      <c r="J109" s="62" t="s">
        <v>290</v>
      </c>
      <c r="K109" s="62" t="s">
        <v>95</v>
      </c>
      <c r="L109" s="62" t="s">
        <v>97</v>
      </c>
      <c r="M109" s="62" t="s">
        <v>100</v>
      </c>
      <c r="N109" s="62" t="s">
        <v>99</v>
      </c>
      <c r="O109" s="62" t="s">
        <v>96</v>
      </c>
      <c r="P109" s="62" t="s">
        <v>158</v>
      </c>
      <c r="Q109" s="62" t="s">
        <v>69</v>
      </c>
      <c r="R109" s="62" t="s">
        <v>162</v>
      </c>
    </row>
    <row r="110" spans="10:18" x14ac:dyDescent="0.3">
      <c r="J110" s="62" t="s">
        <v>291</v>
      </c>
      <c r="K110" s="62" t="s">
        <v>95</v>
      </c>
      <c r="L110" s="62" t="s">
        <v>97</v>
      </c>
      <c r="M110" s="62" t="s">
        <v>100</v>
      </c>
      <c r="N110" s="62" t="s">
        <v>159</v>
      </c>
      <c r="O110" s="62" t="s">
        <v>96</v>
      </c>
      <c r="P110" s="62" t="s">
        <v>99</v>
      </c>
      <c r="Q110" s="62" t="s">
        <v>69</v>
      </c>
      <c r="R110" s="62" t="s">
        <v>162</v>
      </c>
    </row>
    <row r="111" spans="10:18" x14ac:dyDescent="0.3">
      <c r="J111" s="62" t="s">
        <v>292</v>
      </c>
      <c r="K111" s="62" t="s">
        <v>95</v>
      </c>
      <c r="L111" s="62" t="s">
        <v>97</v>
      </c>
      <c r="M111" s="62" t="s">
        <v>99</v>
      </c>
      <c r="N111" s="62" t="s">
        <v>101</v>
      </c>
      <c r="O111" s="62" t="s">
        <v>96</v>
      </c>
      <c r="P111" s="62" t="s">
        <v>156</v>
      </c>
      <c r="Q111" s="62" t="s">
        <v>100</v>
      </c>
      <c r="R111" s="62" t="s">
        <v>158</v>
      </c>
    </row>
    <row r="112" spans="10:18" x14ac:dyDescent="0.3">
      <c r="J112" s="62" t="s">
        <v>293</v>
      </c>
      <c r="K112" s="62" t="s">
        <v>95</v>
      </c>
      <c r="L112" s="62" t="s">
        <v>97</v>
      </c>
      <c r="M112" s="62" t="s">
        <v>99</v>
      </c>
      <c r="N112" s="62" t="s">
        <v>159</v>
      </c>
      <c r="O112" s="62" t="s">
        <v>96</v>
      </c>
      <c r="P112" s="62" t="s">
        <v>101</v>
      </c>
      <c r="Q112" s="62" t="s">
        <v>100</v>
      </c>
      <c r="R112" s="62" t="s">
        <v>156</v>
      </c>
    </row>
    <row r="113" spans="10:18" x14ac:dyDescent="0.3">
      <c r="J113" s="62" t="s">
        <v>294</v>
      </c>
      <c r="K113" s="62" t="s">
        <v>95</v>
      </c>
      <c r="L113" s="62" t="s">
        <v>97</v>
      </c>
      <c r="M113" s="62" t="s">
        <v>99</v>
      </c>
      <c r="N113" s="62" t="s">
        <v>101</v>
      </c>
      <c r="O113" s="62" t="s">
        <v>96</v>
      </c>
      <c r="P113" s="62" t="s">
        <v>156</v>
      </c>
      <c r="Q113" s="62" t="s">
        <v>100</v>
      </c>
      <c r="R113" s="62" t="s">
        <v>162</v>
      </c>
    </row>
    <row r="114" spans="10:18" x14ac:dyDescent="0.3">
      <c r="J114" s="62" t="s">
        <v>295</v>
      </c>
      <c r="K114" s="62" t="s">
        <v>95</v>
      </c>
      <c r="L114" s="62" t="s">
        <v>97</v>
      </c>
      <c r="M114" s="62" t="s">
        <v>99</v>
      </c>
      <c r="N114" s="62" t="s">
        <v>159</v>
      </c>
      <c r="O114" s="62" t="s">
        <v>96</v>
      </c>
      <c r="P114" s="62" t="s">
        <v>101</v>
      </c>
      <c r="Q114" s="62" t="s">
        <v>100</v>
      </c>
      <c r="R114" s="62" t="s">
        <v>158</v>
      </c>
    </row>
    <row r="115" spans="10:18" x14ac:dyDescent="0.3">
      <c r="J115" s="62" t="s">
        <v>296</v>
      </c>
      <c r="K115" s="62" t="s">
        <v>95</v>
      </c>
      <c r="L115" s="62" t="s">
        <v>97</v>
      </c>
      <c r="M115" s="62" t="s">
        <v>99</v>
      </c>
      <c r="N115" s="62" t="s">
        <v>101</v>
      </c>
      <c r="O115" s="62" t="s">
        <v>96</v>
      </c>
      <c r="P115" s="62" t="s">
        <v>158</v>
      </c>
      <c r="Q115" s="62" t="s">
        <v>100</v>
      </c>
      <c r="R115" s="62" t="s">
        <v>162</v>
      </c>
    </row>
    <row r="116" spans="10:18" x14ac:dyDescent="0.3">
      <c r="J116" s="62" t="s">
        <v>297</v>
      </c>
      <c r="K116" s="62" t="s">
        <v>95</v>
      </c>
      <c r="L116" s="62" t="s">
        <v>97</v>
      </c>
      <c r="M116" s="62" t="s">
        <v>99</v>
      </c>
      <c r="N116" s="62" t="s">
        <v>159</v>
      </c>
      <c r="O116" s="62" t="s">
        <v>96</v>
      </c>
      <c r="P116" s="62" t="s">
        <v>101</v>
      </c>
      <c r="Q116" s="62" t="s">
        <v>100</v>
      </c>
      <c r="R116" s="62" t="s">
        <v>162</v>
      </c>
    </row>
    <row r="117" spans="10:18" x14ac:dyDescent="0.3">
      <c r="J117" s="62" t="s">
        <v>298</v>
      </c>
      <c r="K117" s="62" t="s">
        <v>95</v>
      </c>
      <c r="L117" s="62" t="s">
        <v>97</v>
      </c>
      <c r="M117" s="62" t="s">
        <v>99</v>
      </c>
      <c r="N117" s="62" t="s">
        <v>159</v>
      </c>
      <c r="O117" s="62" t="s">
        <v>96</v>
      </c>
      <c r="P117" s="62" t="s">
        <v>156</v>
      </c>
      <c r="Q117" s="62" t="s">
        <v>100</v>
      </c>
      <c r="R117" s="62" t="s">
        <v>158</v>
      </c>
    </row>
    <row r="118" spans="10:18" x14ac:dyDescent="0.3">
      <c r="J118" s="62" t="s">
        <v>299</v>
      </c>
      <c r="K118" s="62" t="s">
        <v>95</v>
      </c>
      <c r="L118" s="62" t="s">
        <v>97</v>
      </c>
      <c r="M118" s="62" t="s">
        <v>99</v>
      </c>
      <c r="N118" s="62" t="s">
        <v>156</v>
      </c>
      <c r="O118" s="62" t="s">
        <v>96</v>
      </c>
      <c r="P118" s="62" t="s">
        <v>158</v>
      </c>
      <c r="Q118" s="62" t="s">
        <v>100</v>
      </c>
      <c r="R118" s="62" t="s">
        <v>162</v>
      </c>
    </row>
    <row r="119" spans="10:18" x14ac:dyDescent="0.3">
      <c r="J119" s="62" t="s">
        <v>300</v>
      </c>
      <c r="K119" s="62" t="s">
        <v>95</v>
      </c>
      <c r="L119" s="62" t="s">
        <v>97</v>
      </c>
      <c r="M119" s="62" t="s">
        <v>99</v>
      </c>
      <c r="N119" s="62" t="s">
        <v>159</v>
      </c>
      <c r="O119" s="62" t="s">
        <v>96</v>
      </c>
      <c r="P119" s="62" t="s">
        <v>156</v>
      </c>
      <c r="Q119" s="62" t="s">
        <v>100</v>
      </c>
      <c r="R119" s="62" t="s">
        <v>162</v>
      </c>
    </row>
    <row r="120" spans="10:18" x14ac:dyDescent="0.3">
      <c r="J120" s="62" t="s">
        <v>301</v>
      </c>
      <c r="K120" s="62" t="s">
        <v>95</v>
      </c>
      <c r="L120" s="62" t="s">
        <v>97</v>
      </c>
      <c r="M120" s="62" t="s">
        <v>99</v>
      </c>
      <c r="N120" s="62" t="s">
        <v>159</v>
      </c>
      <c r="O120" s="62" t="s">
        <v>96</v>
      </c>
      <c r="P120" s="62" t="s">
        <v>158</v>
      </c>
      <c r="Q120" s="62" t="s">
        <v>100</v>
      </c>
      <c r="R120" s="62" t="s">
        <v>162</v>
      </c>
    </row>
    <row r="121" spans="10:18" x14ac:dyDescent="0.3">
      <c r="J121" s="62" t="s">
        <v>302</v>
      </c>
      <c r="K121" s="62" t="s">
        <v>95</v>
      </c>
      <c r="L121" s="62" t="s">
        <v>97</v>
      </c>
      <c r="M121" s="62" t="s">
        <v>99</v>
      </c>
      <c r="N121" s="62" t="s">
        <v>101</v>
      </c>
      <c r="O121" s="62" t="s">
        <v>96</v>
      </c>
      <c r="P121" s="62" t="s">
        <v>156</v>
      </c>
      <c r="Q121" s="62" t="s">
        <v>69</v>
      </c>
      <c r="R121" s="62" t="s">
        <v>158</v>
      </c>
    </row>
    <row r="122" spans="10:18" x14ac:dyDescent="0.3">
      <c r="J122" s="62" t="s">
        <v>303</v>
      </c>
      <c r="K122" s="62" t="s">
        <v>95</v>
      </c>
      <c r="L122" s="62" t="s">
        <v>97</v>
      </c>
      <c r="M122" s="62" t="s">
        <v>99</v>
      </c>
      <c r="N122" s="62" t="s">
        <v>159</v>
      </c>
      <c r="O122" s="62" t="s">
        <v>96</v>
      </c>
      <c r="P122" s="62" t="s">
        <v>101</v>
      </c>
      <c r="Q122" s="62" t="s">
        <v>69</v>
      </c>
      <c r="R122" s="62" t="s">
        <v>156</v>
      </c>
    </row>
    <row r="123" spans="10:18" x14ac:dyDescent="0.3">
      <c r="J123" s="62" t="s">
        <v>304</v>
      </c>
      <c r="K123" s="62" t="s">
        <v>95</v>
      </c>
      <c r="L123" s="62" t="s">
        <v>97</v>
      </c>
      <c r="M123" s="62" t="s">
        <v>99</v>
      </c>
      <c r="N123" s="62" t="s">
        <v>101</v>
      </c>
      <c r="O123" s="62" t="s">
        <v>96</v>
      </c>
      <c r="P123" s="62" t="s">
        <v>156</v>
      </c>
      <c r="Q123" s="62" t="s">
        <v>69</v>
      </c>
      <c r="R123" s="62" t="s">
        <v>162</v>
      </c>
    </row>
    <row r="124" spans="10:18" x14ac:dyDescent="0.3">
      <c r="J124" s="62" t="s">
        <v>305</v>
      </c>
      <c r="K124" s="62" t="s">
        <v>95</v>
      </c>
      <c r="L124" s="62" t="s">
        <v>97</v>
      </c>
      <c r="M124" s="62" t="s">
        <v>99</v>
      </c>
      <c r="N124" s="62" t="s">
        <v>159</v>
      </c>
      <c r="O124" s="62" t="s">
        <v>96</v>
      </c>
      <c r="P124" s="62" t="s">
        <v>101</v>
      </c>
      <c r="Q124" s="62" t="s">
        <v>69</v>
      </c>
      <c r="R124" s="62" t="s">
        <v>158</v>
      </c>
    </row>
    <row r="125" spans="10:18" x14ac:dyDescent="0.3">
      <c r="J125" s="62" t="s">
        <v>306</v>
      </c>
      <c r="K125" s="62" t="s">
        <v>95</v>
      </c>
      <c r="L125" s="62" t="s">
        <v>97</v>
      </c>
      <c r="M125" s="62" t="s">
        <v>99</v>
      </c>
      <c r="N125" s="62" t="s">
        <v>101</v>
      </c>
      <c r="O125" s="62" t="s">
        <v>96</v>
      </c>
      <c r="P125" s="62" t="s">
        <v>158</v>
      </c>
      <c r="Q125" s="62" t="s">
        <v>69</v>
      </c>
      <c r="R125" s="62" t="s">
        <v>162</v>
      </c>
    </row>
    <row r="126" spans="10:18" x14ac:dyDescent="0.3">
      <c r="J126" s="62" t="s">
        <v>307</v>
      </c>
      <c r="K126" s="62" t="s">
        <v>95</v>
      </c>
      <c r="L126" s="62" t="s">
        <v>97</v>
      </c>
      <c r="M126" s="62" t="s">
        <v>99</v>
      </c>
      <c r="N126" s="62" t="s">
        <v>159</v>
      </c>
      <c r="O126" s="62" t="s">
        <v>96</v>
      </c>
      <c r="P126" s="62" t="s">
        <v>101</v>
      </c>
      <c r="Q126" s="62" t="s">
        <v>69</v>
      </c>
      <c r="R126" s="62" t="s">
        <v>162</v>
      </c>
    </row>
    <row r="127" spans="10:18" x14ac:dyDescent="0.3">
      <c r="J127" s="62" t="s">
        <v>308</v>
      </c>
      <c r="K127" s="62" t="s">
        <v>95</v>
      </c>
      <c r="L127" s="62" t="s">
        <v>97</v>
      </c>
      <c r="M127" s="62" t="s">
        <v>99</v>
      </c>
      <c r="N127" s="62" t="s">
        <v>159</v>
      </c>
      <c r="O127" s="62" t="s">
        <v>96</v>
      </c>
      <c r="P127" s="62" t="s">
        <v>156</v>
      </c>
      <c r="Q127" s="62" t="s">
        <v>69</v>
      </c>
      <c r="R127" s="62" t="s">
        <v>158</v>
      </c>
    </row>
    <row r="128" spans="10:18" x14ac:dyDescent="0.3">
      <c r="J128" s="62" t="s">
        <v>309</v>
      </c>
      <c r="K128" s="62" t="s">
        <v>95</v>
      </c>
      <c r="L128" s="62" t="s">
        <v>97</v>
      </c>
      <c r="M128" s="62" t="s">
        <v>99</v>
      </c>
      <c r="N128" s="62" t="s">
        <v>156</v>
      </c>
      <c r="O128" s="62" t="s">
        <v>96</v>
      </c>
      <c r="P128" s="62" t="s">
        <v>158</v>
      </c>
      <c r="Q128" s="62" t="s">
        <v>69</v>
      </c>
      <c r="R128" s="62" t="s">
        <v>162</v>
      </c>
    </row>
    <row r="129" spans="10:18" x14ac:dyDescent="0.3">
      <c r="J129" s="62" t="s">
        <v>310</v>
      </c>
      <c r="K129" s="62" t="s">
        <v>95</v>
      </c>
      <c r="L129" s="62" t="s">
        <v>97</v>
      </c>
      <c r="M129" s="62" t="s">
        <v>99</v>
      </c>
      <c r="N129" s="62" t="s">
        <v>159</v>
      </c>
      <c r="O129" s="62" t="s">
        <v>96</v>
      </c>
      <c r="P129" s="62" t="s">
        <v>156</v>
      </c>
      <c r="Q129" s="62" t="s">
        <v>69</v>
      </c>
      <c r="R129" s="62" t="s">
        <v>162</v>
      </c>
    </row>
    <row r="130" spans="10:18" x14ac:dyDescent="0.3">
      <c r="J130" s="62" t="s">
        <v>311</v>
      </c>
      <c r="K130" s="62" t="s">
        <v>95</v>
      </c>
      <c r="L130" s="62" t="s">
        <v>97</v>
      </c>
      <c r="M130" s="62" t="s">
        <v>99</v>
      </c>
      <c r="N130" s="62" t="s">
        <v>159</v>
      </c>
      <c r="O130" s="62" t="s">
        <v>96</v>
      </c>
      <c r="P130" s="62" t="s">
        <v>158</v>
      </c>
      <c r="Q130" s="62" t="s">
        <v>69</v>
      </c>
      <c r="R130" s="62" t="s">
        <v>162</v>
      </c>
    </row>
    <row r="131" spans="10:18" x14ac:dyDescent="0.3">
      <c r="J131" s="62" t="s">
        <v>312</v>
      </c>
      <c r="K131" s="62" t="s">
        <v>95</v>
      </c>
      <c r="L131" s="62" t="s">
        <v>97</v>
      </c>
      <c r="M131" s="62" t="s">
        <v>99</v>
      </c>
      <c r="N131" s="62" t="s">
        <v>159</v>
      </c>
      <c r="O131" s="62" t="s">
        <v>96</v>
      </c>
      <c r="P131" s="62" t="s">
        <v>101</v>
      </c>
      <c r="Q131" s="62" t="s">
        <v>156</v>
      </c>
      <c r="R131" s="62" t="s">
        <v>158</v>
      </c>
    </row>
    <row r="132" spans="10:18" x14ac:dyDescent="0.3">
      <c r="J132" s="62" t="s">
        <v>313</v>
      </c>
      <c r="K132" s="62" t="s">
        <v>95</v>
      </c>
      <c r="L132" s="62" t="s">
        <v>97</v>
      </c>
      <c r="M132" s="62" t="s">
        <v>99</v>
      </c>
      <c r="N132" s="62" t="s">
        <v>101</v>
      </c>
      <c r="O132" s="62" t="s">
        <v>96</v>
      </c>
      <c r="P132" s="62" t="s">
        <v>156</v>
      </c>
      <c r="Q132" s="62" t="s">
        <v>158</v>
      </c>
      <c r="R132" s="62" t="s">
        <v>162</v>
      </c>
    </row>
    <row r="133" spans="10:18" x14ac:dyDescent="0.3">
      <c r="J133" s="62" t="s">
        <v>314</v>
      </c>
      <c r="K133" s="62" t="s">
        <v>95</v>
      </c>
      <c r="L133" s="62" t="s">
        <v>97</v>
      </c>
      <c r="M133" s="62" t="s">
        <v>99</v>
      </c>
      <c r="N133" s="62" t="s">
        <v>159</v>
      </c>
      <c r="O133" s="62" t="s">
        <v>96</v>
      </c>
      <c r="P133" s="62" t="s">
        <v>101</v>
      </c>
      <c r="Q133" s="62" t="s">
        <v>156</v>
      </c>
      <c r="R133" s="62" t="s">
        <v>162</v>
      </c>
    </row>
    <row r="134" spans="10:18" x14ac:dyDescent="0.3">
      <c r="J134" s="62" t="s">
        <v>315</v>
      </c>
      <c r="K134" s="62" t="s">
        <v>95</v>
      </c>
      <c r="L134" s="62" t="s">
        <v>97</v>
      </c>
      <c r="M134" s="62" t="s">
        <v>99</v>
      </c>
      <c r="N134" s="62" t="s">
        <v>159</v>
      </c>
      <c r="O134" s="62" t="s">
        <v>96</v>
      </c>
      <c r="P134" s="62" t="s">
        <v>101</v>
      </c>
      <c r="Q134" s="62" t="s">
        <v>158</v>
      </c>
      <c r="R134" s="62" t="s">
        <v>162</v>
      </c>
    </row>
    <row r="135" spans="10:18" x14ac:dyDescent="0.3">
      <c r="J135" s="62" t="s">
        <v>316</v>
      </c>
      <c r="K135" s="62" t="s">
        <v>95</v>
      </c>
      <c r="L135" s="62" t="s">
        <v>97</v>
      </c>
      <c r="M135" s="62" t="s">
        <v>99</v>
      </c>
      <c r="N135" s="62" t="s">
        <v>159</v>
      </c>
      <c r="O135" s="62" t="s">
        <v>96</v>
      </c>
      <c r="P135" s="62" t="s">
        <v>156</v>
      </c>
      <c r="Q135" s="62" t="s">
        <v>158</v>
      </c>
      <c r="R135" s="62" t="s">
        <v>162</v>
      </c>
    </row>
    <row r="136" spans="10:18" x14ac:dyDescent="0.3">
      <c r="J136" s="62" t="s">
        <v>317</v>
      </c>
      <c r="K136" s="62" t="s">
        <v>95</v>
      </c>
      <c r="L136" s="62" t="s">
        <v>97</v>
      </c>
      <c r="M136" s="62" t="s">
        <v>100</v>
      </c>
      <c r="N136" s="62" t="s">
        <v>101</v>
      </c>
      <c r="O136" s="62" t="s">
        <v>96</v>
      </c>
      <c r="P136" s="62" t="s">
        <v>156</v>
      </c>
      <c r="Q136" s="62" t="s">
        <v>69</v>
      </c>
      <c r="R136" s="62" t="s">
        <v>158</v>
      </c>
    </row>
    <row r="137" spans="10:18" x14ac:dyDescent="0.3">
      <c r="J137" s="62" t="s">
        <v>318</v>
      </c>
      <c r="K137" s="62" t="s">
        <v>95</v>
      </c>
      <c r="L137" s="62" t="s">
        <v>97</v>
      </c>
      <c r="M137" s="62" t="s">
        <v>100</v>
      </c>
      <c r="N137" s="62" t="s">
        <v>159</v>
      </c>
      <c r="O137" s="62" t="s">
        <v>96</v>
      </c>
      <c r="P137" s="62" t="s">
        <v>101</v>
      </c>
      <c r="Q137" s="62" t="s">
        <v>69</v>
      </c>
      <c r="R137" s="62" t="s">
        <v>156</v>
      </c>
    </row>
    <row r="138" spans="10:18" x14ac:dyDescent="0.3">
      <c r="J138" s="62" t="s">
        <v>319</v>
      </c>
      <c r="K138" s="62" t="s">
        <v>95</v>
      </c>
      <c r="L138" s="62" t="s">
        <v>97</v>
      </c>
      <c r="M138" s="62" t="s">
        <v>100</v>
      </c>
      <c r="N138" s="62" t="s">
        <v>101</v>
      </c>
      <c r="O138" s="62" t="s">
        <v>96</v>
      </c>
      <c r="P138" s="62" t="s">
        <v>156</v>
      </c>
      <c r="Q138" s="62" t="s">
        <v>69</v>
      </c>
      <c r="R138" s="62" t="s">
        <v>162</v>
      </c>
    </row>
    <row r="139" spans="10:18" x14ac:dyDescent="0.3">
      <c r="J139" s="62" t="s">
        <v>320</v>
      </c>
      <c r="K139" s="62" t="s">
        <v>95</v>
      </c>
      <c r="L139" s="62" t="s">
        <v>97</v>
      </c>
      <c r="M139" s="62" t="s">
        <v>100</v>
      </c>
      <c r="N139" s="62" t="s">
        <v>159</v>
      </c>
      <c r="O139" s="62" t="s">
        <v>96</v>
      </c>
      <c r="P139" s="62" t="s">
        <v>101</v>
      </c>
      <c r="Q139" s="62" t="s">
        <v>69</v>
      </c>
      <c r="R139" s="62" t="s">
        <v>158</v>
      </c>
    </row>
    <row r="140" spans="10:18" x14ac:dyDescent="0.3">
      <c r="J140" s="62" t="s">
        <v>321</v>
      </c>
      <c r="K140" s="62" t="s">
        <v>95</v>
      </c>
      <c r="L140" s="62" t="s">
        <v>97</v>
      </c>
      <c r="M140" s="62" t="s">
        <v>100</v>
      </c>
      <c r="N140" s="62" t="s">
        <v>101</v>
      </c>
      <c r="O140" s="62" t="s">
        <v>96</v>
      </c>
      <c r="P140" s="62" t="s">
        <v>158</v>
      </c>
      <c r="Q140" s="62" t="s">
        <v>69</v>
      </c>
      <c r="R140" s="62" t="s">
        <v>162</v>
      </c>
    </row>
    <row r="141" spans="10:18" x14ac:dyDescent="0.3">
      <c r="J141" s="62" t="s">
        <v>322</v>
      </c>
      <c r="K141" s="62" t="s">
        <v>95</v>
      </c>
      <c r="L141" s="62" t="s">
        <v>97</v>
      </c>
      <c r="M141" s="62" t="s">
        <v>100</v>
      </c>
      <c r="N141" s="62" t="s">
        <v>159</v>
      </c>
      <c r="O141" s="62" t="s">
        <v>96</v>
      </c>
      <c r="P141" s="62" t="s">
        <v>101</v>
      </c>
      <c r="Q141" s="62" t="s">
        <v>69</v>
      </c>
      <c r="R141" s="62" t="s">
        <v>162</v>
      </c>
    </row>
    <row r="142" spans="10:18" x14ac:dyDescent="0.3">
      <c r="J142" s="62" t="s">
        <v>323</v>
      </c>
      <c r="K142" s="62" t="s">
        <v>95</v>
      </c>
      <c r="L142" s="62" t="s">
        <v>97</v>
      </c>
      <c r="M142" s="62" t="s">
        <v>100</v>
      </c>
      <c r="N142" s="62" t="s">
        <v>159</v>
      </c>
      <c r="O142" s="62" t="s">
        <v>96</v>
      </c>
      <c r="P142" s="62" t="s">
        <v>156</v>
      </c>
      <c r="Q142" s="62" t="s">
        <v>69</v>
      </c>
      <c r="R142" s="62" t="s">
        <v>158</v>
      </c>
    </row>
    <row r="143" spans="10:18" x14ac:dyDescent="0.3">
      <c r="J143" s="62" t="s">
        <v>324</v>
      </c>
      <c r="K143" s="62" t="s">
        <v>95</v>
      </c>
      <c r="L143" s="62" t="s">
        <v>97</v>
      </c>
      <c r="M143" s="62" t="s">
        <v>100</v>
      </c>
      <c r="N143" s="62" t="s">
        <v>156</v>
      </c>
      <c r="O143" s="62" t="s">
        <v>96</v>
      </c>
      <c r="P143" s="62" t="s">
        <v>158</v>
      </c>
      <c r="Q143" s="62" t="s">
        <v>69</v>
      </c>
      <c r="R143" s="62" t="s">
        <v>162</v>
      </c>
    </row>
    <row r="144" spans="10:18" x14ac:dyDescent="0.3">
      <c r="J144" s="62" t="s">
        <v>325</v>
      </c>
      <c r="K144" s="62" t="s">
        <v>95</v>
      </c>
      <c r="L144" s="62" t="s">
        <v>97</v>
      </c>
      <c r="M144" s="62" t="s">
        <v>100</v>
      </c>
      <c r="N144" s="62" t="s">
        <v>159</v>
      </c>
      <c r="O144" s="62" t="s">
        <v>96</v>
      </c>
      <c r="P144" s="62" t="s">
        <v>156</v>
      </c>
      <c r="Q144" s="62" t="s">
        <v>69</v>
      </c>
      <c r="R144" s="62" t="s">
        <v>162</v>
      </c>
    </row>
    <row r="145" spans="10:18" x14ac:dyDescent="0.3">
      <c r="J145" s="62" t="s">
        <v>326</v>
      </c>
      <c r="K145" s="62" t="s">
        <v>95</v>
      </c>
      <c r="L145" s="62" t="s">
        <v>97</v>
      </c>
      <c r="M145" s="62" t="s">
        <v>100</v>
      </c>
      <c r="N145" s="62" t="s">
        <v>159</v>
      </c>
      <c r="O145" s="62" t="s">
        <v>96</v>
      </c>
      <c r="P145" s="62" t="s">
        <v>158</v>
      </c>
      <c r="Q145" s="62" t="s">
        <v>69</v>
      </c>
      <c r="R145" s="62" t="s">
        <v>162</v>
      </c>
    </row>
    <row r="146" spans="10:18" x14ac:dyDescent="0.3">
      <c r="J146" s="62" t="s">
        <v>327</v>
      </c>
      <c r="K146" s="62" t="s">
        <v>95</v>
      </c>
      <c r="L146" s="62" t="s">
        <v>97</v>
      </c>
      <c r="M146" s="62" t="s">
        <v>100</v>
      </c>
      <c r="N146" s="62" t="s">
        <v>159</v>
      </c>
      <c r="O146" s="62" t="s">
        <v>96</v>
      </c>
      <c r="P146" s="62" t="s">
        <v>101</v>
      </c>
      <c r="Q146" s="62" t="s">
        <v>156</v>
      </c>
      <c r="R146" s="62" t="s">
        <v>158</v>
      </c>
    </row>
    <row r="147" spans="10:18" x14ac:dyDescent="0.3">
      <c r="J147" s="62" t="s">
        <v>328</v>
      </c>
      <c r="K147" s="62" t="s">
        <v>95</v>
      </c>
      <c r="L147" s="62" t="s">
        <v>97</v>
      </c>
      <c r="M147" s="62" t="s">
        <v>100</v>
      </c>
      <c r="N147" s="62" t="s">
        <v>101</v>
      </c>
      <c r="O147" s="62" t="s">
        <v>96</v>
      </c>
      <c r="P147" s="62" t="s">
        <v>156</v>
      </c>
      <c r="Q147" s="62" t="s">
        <v>158</v>
      </c>
      <c r="R147" s="62" t="s">
        <v>162</v>
      </c>
    </row>
    <row r="148" spans="10:18" x14ac:dyDescent="0.3">
      <c r="J148" s="62" t="s">
        <v>329</v>
      </c>
      <c r="K148" s="62" t="s">
        <v>95</v>
      </c>
      <c r="L148" s="62" t="s">
        <v>97</v>
      </c>
      <c r="M148" s="62" t="s">
        <v>100</v>
      </c>
      <c r="N148" s="62" t="s">
        <v>159</v>
      </c>
      <c r="O148" s="62" t="s">
        <v>96</v>
      </c>
      <c r="P148" s="62" t="s">
        <v>101</v>
      </c>
      <c r="Q148" s="62" t="s">
        <v>156</v>
      </c>
      <c r="R148" s="62" t="s">
        <v>162</v>
      </c>
    </row>
    <row r="149" spans="10:18" x14ac:dyDescent="0.3">
      <c r="J149" s="62" t="s">
        <v>330</v>
      </c>
      <c r="K149" s="62" t="s">
        <v>95</v>
      </c>
      <c r="L149" s="62" t="s">
        <v>97</v>
      </c>
      <c r="M149" s="62" t="s">
        <v>100</v>
      </c>
      <c r="N149" s="62" t="s">
        <v>159</v>
      </c>
      <c r="O149" s="62" t="s">
        <v>96</v>
      </c>
      <c r="P149" s="62" t="s">
        <v>101</v>
      </c>
      <c r="Q149" s="62" t="s">
        <v>158</v>
      </c>
      <c r="R149" s="62" t="s">
        <v>162</v>
      </c>
    </row>
    <row r="150" spans="10:18" x14ac:dyDescent="0.3">
      <c r="J150" s="62" t="s">
        <v>331</v>
      </c>
      <c r="K150" s="62" t="s">
        <v>95</v>
      </c>
      <c r="L150" s="62" t="s">
        <v>97</v>
      </c>
      <c r="M150" s="62" t="s">
        <v>100</v>
      </c>
      <c r="N150" s="62" t="s">
        <v>159</v>
      </c>
      <c r="O150" s="62" t="s">
        <v>96</v>
      </c>
      <c r="P150" s="62" t="s">
        <v>156</v>
      </c>
      <c r="Q150" s="62" t="s">
        <v>158</v>
      </c>
      <c r="R150" s="62" t="s">
        <v>162</v>
      </c>
    </row>
    <row r="151" spans="10:18" x14ac:dyDescent="0.3">
      <c r="J151" s="62" t="s">
        <v>332</v>
      </c>
      <c r="K151" s="62" t="s">
        <v>95</v>
      </c>
      <c r="L151" s="62" t="s">
        <v>97</v>
      </c>
      <c r="M151" s="62" t="s">
        <v>101</v>
      </c>
      <c r="N151" s="62" t="s">
        <v>159</v>
      </c>
      <c r="O151" s="62" t="s">
        <v>96</v>
      </c>
      <c r="P151" s="62" t="s">
        <v>156</v>
      </c>
      <c r="Q151" s="62" t="s">
        <v>69</v>
      </c>
      <c r="R151" s="62" t="s">
        <v>158</v>
      </c>
    </row>
    <row r="152" spans="10:18" x14ac:dyDescent="0.3">
      <c r="J152" s="62" t="s">
        <v>333</v>
      </c>
      <c r="K152" s="62" t="s">
        <v>95</v>
      </c>
      <c r="L152" s="62" t="s">
        <v>97</v>
      </c>
      <c r="M152" s="62" t="s">
        <v>101</v>
      </c>
      <c r="N152" s="62" t="s">
        <v>156</v>
      </c>
      <c r="O152" s="62" t="s">
        <v>96</v>
      </c>
      <c r="P152" s="62" t="s">
        <v>158</v>
      </c>
      <c r="Q152" s="62" t="s">
        <v>69</v>
      </c>
      <c r="R152" s="62" t="s">
        <v>162</v>
      </c>
    </row>
    <row r="153" spans="10:18" x14ac:dyDescent="0.3">
      <c r="J153" s="62" t="s">
        <v>334</v>
      </c>
      <c r="K153" s="62" t="s">
        <v>95</v>
      </c>
      <c r="L153" s="62" t="s">
        <v>97</v>
      </c>
      <c r="M153" s="62" t="s">
        <v>101</v>
      </c>
      <c r="N153" s="62" t="s">
        <v>159</v>
      </c>
      <c r="O153" s="62" t="s">
        <v>96</v>
      </c>
      <c r="P153" s="62" t="s">
        <v>156</v>
      </c>
      <c r="Q153" s="62" t="s">
        <v>69</v>
      </c>
      <c r="R153" s="62" t="s">
        <v>162</v>
      </c>
    </row>
    <row r="154" spans="10:18" x14ac:dyDescent="0.3">
      <c r="J154" s="62" t="s">
        <v>335</v>
      </c>
      <c r="K154" s="62" t="s">
        <v>95</v>
      </c>
      <c r="L154" s="62" t="s">
        <v>97</v>
      </c>
      <c r="M154" s="62" t="s">
        <v>101</v>
      </c>
      <c r="N154" s="62" t="s">
        <v>159</v>
      </c>
      <c r="O154" s="62" t="s">
        <v>96</v>
      </c>
      <c r="P154" s="62" t="s">
        <v>158</v>
      </c>
      <c r="Q154" s="62" t="s">
        <v>69</v>
      </c>
      <c r="R154" s="62" t="s">
        <v>162</v>
      </c>
    </row>
    <row r="155" spans="10:18" x14ac:dyDescent="0.3">
      <c r="J155" s="62" t="s">
        <v>336</v>
      </c>
      <c r="K155" s="62" t="s">
        <v>95</v>
      </c>
      <c r="L155" s="62" t="s">
        <v>97</v>
      </c>
      <c r="M155" s="62" t="s">
        <v>156</v>
      </c>
      <c r="N155" s="62" t="s">
        <v>159</v>
      </c>
      <c r="O155" s="62" t="s">
        <v>96</v>
      </c>
      <c r="P155" s="62" t="s">
        <v>158</v>
      </c>
      <c r="Q155" s="62" t="s">
        <v>69</v>
      </c>
      <c r="R155" s="62" t="s">
        <v>162</v>
      </c>
    </row>
    <row r="156" spans="10:18" x14ac:dyDescent="0.3">
      <c r="J156" s="62" t="s">
        <v>337</v>
      </c>
      <c r="K156" s="62" t="s">
        <v>95</v>
      </c>
      <c r="L156" s="62" t="s">
        <v>97</v>
      </c>
      <c r="M156" s="62" t="s">
        <v>101</v>
      </c>
      <c r="N156" s="62" t="s">
        <v>159</v>
      </c>
      <c r="O156" s="62" t="s">
        <v>96</v>
      </c>
      <c r="P156" s="62" t="s">
        <v>156</v>
      </c>
      <c r="Q156" s="62" t="s">
        <v>158</v>
      </c>
      <c r="R156" s="62" t="s">
        <v>162</v>
      </c>
    </row>
    <row r="157" spans="10:18" x14ac:dyDescent="0.3">
      <c r="J157" s="62" t="s">
        <v>338</v>
      </c>
      <c r="K157" s="62" t="s">
        <v>95</v>
      </c>
      <c r="L157" s="62" t="s">
        <v>98</v>
      </c>
      <c r="M157" s="62" t="s">
        <v>100</v>
      </c>
      <c r="N157" s="62" t="s">
        <v>99</v>
      </c>
      <c r="O157" s="62" t="s">
        <v>96</v>
      </c>
      <c r="P157" s="62" t="s">
        <v>101</v>
      </c>
      <c r="Q157" s="62" t="s">
        <v>69</v>
      </c>
      <c r="R157" s="62" t="s">
        <v>156</v>
      </c>
    </row>
    <row r="158" spans="10:18" x14ac:dyDescent="0.3">
      <c r="J158" s="62" t="s">
        <v>339</v>
      </c>
      <c r="K158" s="62" t="s">
        <v>95</v>
      </c>
      <c r="L158" s="62" t="s">
        <v>98</v>
      </c>
      <c r="M158" s="62" t="s">
        <v>100</v>
      </c>
      <c r="N158" s="62" t="s">
        <v>99</v>
      </c>
      <c r="O158" s="62" t="s">
        <v>96</v>
      </c>
      <c r="P158" s="62" t="s">
        <v>101</v>
      </c>
      <c r="Q158" s="62" t="s">
        <v>69</v>
      </c>
      <c r="R158" s="62" t="s">
        <v>158</v>
      </c>
    </row>
    <row r="159" spans="10:18" x14ac:dyDescent="0.3">
      <c r="J159" s="62" t="s">
        <v>340</v>
      </c>
      <c r="K159" s="62" t="s">
        <v>95</v>
      </c>
      <c r="L159" s="62" t="s">
        <v>98</v>
      </c>
      <c r="M159" s="62" t="s">
        <v>100</v>
      </c>
      <c r="N159" s="62" t="s">
        <v>159</v>
      </c>
      <c r="O159" s="62" t="s">
        <v>96</v>
      </c>
      <c r="P159" s="62" t="s">
        <v>101</v>
      </c>
      <c r="Q159" s="62" t="s">
        <v>69</v>
      </c>
      <c r="R159" s="62" t="s">
        <v>99</v>
      </c>
    </row>
    <row r="160" spans="10:18" x14ac:dyDescent="0.3">
      <c r="J160" s="62" t="s">
        <v>341</v>
      </c>
      <c r="K160" s="62" t="s">
        <v>95</v>
      </c>
      <c r="L160" s="62" t="s">
        <v>98</v>
      </c>
      <c r="M160" s="62" t="s">
        <v>100</v>
      </c>
      <c r="N160" s="62" t="s">
        <v>99</v>
      </c>
      <c r="O160" s="62" t="s">
        <v>96</v>
      </c>
      <c r="P160" s="62" t="s">
        <v>101</v>
      </c>
      <c r="Q160" s="62" t="s">
        <v>69</v>
      </c>
      <c r="R160" s="62" t="s">
        <v>162</v>
      </c>
    </row>
    <row r="161" spans="10:18" x14ac:dyDescent="0.3">
      <c r="J161" s="62" t="s">
        <v>342</v>
      </c>
      <c r="K161" s="62" t="s">
        <v>95</v>
      </c>
      <c r="L161" s="62" t="s">
        <v>98</v>
      </c>
      <c r="M161" s="62" t="s">
        <v>100</v>
      </c>
      <c r="N161" s="62" t="s">
        <v>99</v>
      </c>
      <c r="O161" s="62" t="s">
        <v>96</v>
      </c>
      <c r="P161" s="62" t="s">
        <v>156</v>
      </c>
      <c r="Q161" s="62" t="s">
        <v>69</v>
      </c>
      <c r="R161" s="62" t="s">
        <v>158</v>
      </c>
    </row>
    <row r="162" spans="10:18" x14ac:dyDescent="0.3">
      <c r="J162" s="62" t="s">
        <v>343</v>
      </c>
      <c r="K162" s="62" t="s">
        <v>95</v>
      </c>
      <c r="L162" s="62" t="s">
        <v>98</v>
      </c>
      <c r="M162" s="62" t="s">
        <v>100</v>
      </c>
      <c r="N162" s="62" t="s">
        <v>159</v>
      </c>
      <c r="O162" s="62" t="s">
        <v>96</v>
      </c>
      <c r="P162" s="62" t="s">
        <v>99</v>
      </c>
      <c r="Q162" s="62" t="s">
        <v>69</v>
      </c>
      <c r="R162" s="62" t="s">
        <v>156</v>
      </c>
    </row>
    <row r="163" spans="10:18" x14ac:dyDescent="0.3">
      <c r="J163" s="62" t="s">
        <v>344</v>
      </c>
      <c r="K163" s="62" t="s">
        <v>95</v>
      </c>
      <c r="L163" s="62" t="s">
        <v>98</v>
      </c>
      <c r="M163" s="62" t="s">
        <v>100</v>
      </c>
      <c r="N163" s="62" t="s">
        <v>99</v>
      </c>
      <c r="O163" s="62" t="s">
        <v>96</v>
      </c>
      <c r="P163" s="62" t="s">
        <v>156</v>
      </c>
      <c r="Q163" s="62" t="s">
        <v>69</v>
      </c>
      <c r="R163" s="62" t="s">
        <v>162</v>
      </c>
    </row>
    <row r="164" spans="10:18" x14ac:dyDescent="0.3">
      <c r="J164" s="62" t="s">
        <v>345</v>
      </c>
      <c r="K164" s="62" t="s">
        <v>95</v>
      </c>
      <c r="L164" s="62" t="s">
        <v>98</v>
      </c>
      <c r="M164" s="62" t="s">
        <v>100</v>
      </c>
      <c r="N164" s="62" t="s">
        <v>159</v>
      </c>
      <c r="O164" s="62" t="s">
        <v>96</v>
      </c>
      <c r="P164" s="62" t="s">
        <v>99</v>
      </c>
      <c r="Q164" s="62" t="s">
        <v>69</v>
      </c>
      <c r="R164" s="62" t="s">
        <v>158</v>
      </c>
    </row>
    <row r="165" spans="10:18" x14ac:dyDescent="0.3">
      <c r="J165" s="62" t="s">
        <v>346</v>
      </c>
      <c r="K165" s="62" t="s">
        <v>95</v>
      </c>
      <c r="L165" s="62" t="s">
        <v>98</v>
      </c>
      <c r="M165" s="62" t="s">
        <v>100</v>
      </c>
      <c r="N165" s="62" t="s">
        <v>99</v>
      </c>
      <c r="O165" s="62" t="s">
        <v>96</v>
      </c>
      <c r="P165" s="62" t="s">
        <v>158</v>
      </c>
      <c r="Q165" s="62" t="s">
        <v>69</v>
      </c>
      <c r="R165" s="62" t="s">
        <v>162</v>
      </c>
    </row>
    <row r="166" spans="10:18" x14ac:dyDescent="0.3">
      <c r="J166" s="62" t="s">
        <v>347</v>
      </c>
      <c r="K166" s="62" t="s">
        <v>95</v>
      </c>
      <c r="L166" s="62" t="s">
        <v>98</v>
      </c>
      <c r="M166" s="62" t="s">
        <v>100</v>
      </c>
      <c r="N166" s="62" t="s">
        <v>159</v>
      </c>
      <c r="O166" s="62" t="s">
        <v>96</v>
      </c>
      <c r="P166" s="62" t="s">
        <v>99</v>
      </c>
      <c r="Q166" s="62" t="s">
        <v>69</v>
      </c>
      <c r="R166" s="62" t="s">
        <v>162</v>
      </c>
    </row>
    <row r="167" spans="10:18" x14ac:dyDescent="0.3">
      <c r="J167" s="62" t="s">
        <v>348</v>
      </c>
      <c r="K167" s="62" t="s">
        <v>95</v>
      </c>
      <c r="L167" s="62" t="s">
        <v>98</v>
      </c>
      <c r="M167" s="62" t="s">
        <v>99</v>
      </c>
      <c r="N167" s="62" t="s">
        <v>101</v>
      </c>
      <c r="O167" s="62" t="s">
        <v>96</v>
      </c>
      <c r="P167" s="62" t="s">
        <v>156</v>
      </c>
      <c r="Q167" s="62" t="s">
        <v>100</v>
      </c>
      <c r="R167" s="62" t="s">
        <v>158</v>
      </c>
    </row>
    <row r="168" spans="10:18" x14ac:dyDescent="0.3">
      <c r="J168" s="62" t="s">
        <v>349</v>
      </c>
      <c r="K168" s="62" t="s">
        <v>95</v>
      </c>
      <c r="L168" s="62" t="s">
        <v>98</v>
      </c>
      <c r="M168" s="62" t="s">
        <v>99</v>
      </c>
      <c r="N168" s="62" t="s">
        <v>159</v>
      </c>
      <c r="O168" s="62" t="s">
        <v>96</v>
      </c>
      <c r="P168" s="62" t="s">
        <v>101</v>
      </c>
      <c r="Q168" s="62" t="s">
        <v>100</v>
      </c>
      <c r="R168" s="62" t="s">
        <v>156</v>
      </c>
    </row>
    <row r="169" spans="10:18" x14ac:dyDescent="0.3">
      <c r="J169" s="62" t="s">
        <v>350</v>
      </c>
      <c r="K169" s="62" t="s">
        <v>95</v>
      </c>
      <c r="L169" s="62" t="s">
        <v>98</v>
      </c>
      <c r="M169" s="62" t="s">
        <v>99</v>
      </c>
      <c r="N169" s="62" t="s">
        <v>101</v>
      </c>
      <c r="O169" s="62" t="s">
        <v>96</v>
      </c>
      <c r="P169" s="62" t="s">
        <v>156</v>
      </c>
      <c r="Q169" s="62" t="s">
        <v>100</v>
      </c>
      <c r="R169" s="62" t="s">
        <v>162</v>
      </c>
    </row>
    <row r="170" spans="10:18" x14ac:dyDescent="0.3">
      <c r="J170" s="62" t="s">
        <v>351</v>
      </c>
      <c r="K170" s="62" t="s">
        <v>95</v>
      </c>
      <c r="L170" s="62" t="s">
        <v>98</v>
      </c>
      <c r="M170" s="62" t="s">
        <v>99</v>
      </c>
      <c r="N170" s="62" t="s">
        <v>159</v>
      </c>
      <c r="O170" s="62" t="s">
        <v>96</v>
      </c>
      <c r="P170" s="62" t="s">
        <v>101</v>
      </c>
      <c r="Q170" s="62" t="s">
        <v>100</v>
      </c>
      <c r="R170" s="62" t="s">
        <v>158</v>
      </c>
    </row>
    <row r="171" spans="10:18" x14ac:dyDescent="0.3">
      <c r="J171" s="62" t="s">
        <v>352</v>
      </c>
      <c r="K171" s="62" t="s">
        <v>95</v>
      </c>
      <c r="L171" s="62" t="s">
        <v>98</v>
      </c>
      <c r="M171" s="62" t="s">
        <v>99</v>
      </c>
      <c r="N171" s="62" t="s">
        <v>101</v>
      </c>
      <c r="O171" s="62" t="s">
        <v>96</v>
      </c>
      <c r="P171" s="62" t="s">
        <v>158</v>
      </c>
      <c r="Q171" s="62" t="s">
        <v>100</v>
      </c>
      <c r="R171" s="62" t="s">
        <v>162</v>
      </c>
    </row>
    <row r="172" spans="10:18" x14ac:dyDescent="0.3">
      <c r="J172" s="62" t="s">
        <v>353</v>
      </c>
      <c r="K172" s="62" t="s">
        <v>95</v>
      </c>
      <c r="L172" s="62" t="s">
        <v>98</v>
      </c>
      <c r="M172" s="62" t="s">
        <v>99</v>
      </c>
      <c r="N172" s="62" t="s">
        <v>159</v>
      </c>
      <c r="O172" s="62" t="s">
        <v>96</v>
      </c>
      <c r="P172" s="62" t="s">
        <v>101</v>
      </c>
      <c r="Q172" s="62" t="s">
        <v>100</v>
      </c>
      <c r="R172" s="62" t="s">
        <v>162</v>
      </c>
    </row>
    <row r="173" spans="10:18" x14ac:dyDescent="0.3">
      <c r="J173" s="62" t="s">
        <v>354</v>
      </c>
      <c r="K173" s="62" t="s">
        <v>95</v>
      </c>
      <c r="L173" s="62" t="s">
        <v>98</v>
      </c>
      <c r="M173" s="62" t="s">
        <v>99</v>
      </c>
      <c r="N173" s="62" t="s">
        <v>159</v>
      </c>
      <c r="O173" s="62" t="s">
        <v>96</v>
      </c>
      <c r="P173" s="62" t="s">
        <v>156</v>
      </c>
      <c r="Q173" s="62" t="s">
        <v>100</v>
      </c>
      <c r="R173" s="62" t="s">
        <v>158</v>
      </c>
    </row>
    <row r="174" spans="10:18" x14ac:dyDescent="0.3">
      <c r="J174" s="62" t="s">
        <v>355</v>
      </c>
      <c r="K174" s="62" t="s">
        <v>95</v>
      </c>
      <c r="L174" s="62" t="s">
        <v>98</v>
      </c>
      <c r="M174" s="62" t="s">
        <v>99</v>
      </c>
      <c r="N174" s="62" t="s">
        <v>156</v>
      </c>
      <c r="O174" s="62" t="s">
        <v>96</v>
      </c>
      <c r="P174" s="62" t="s">
        <v>158</v>
      </c>
      <c r="Q174" s="62" t="s">
        <v>100</v>
      </c>
      <c r="R174" s="62" t="s">
        <v>162</v>
      </c>
    </row>
    <row r="175" spans="10:18" x14ac:dyDescent="0.3">
      <c r="J175" s="62" t="s">
        <v>356</v>
      </c>
      <c r="K175" s="62" t="s">
        <v>95</v>
      </c>
      <c r="L175" s="62" t="s">
        <v>98</v>
      </c>
      <c r="M175" s="62" t="s">
        <v>99</v>
      </c>
      <c r="N175" s="62" t="s">
        <v>159</v>
      </c>
      <c r="O175" s="62" t="s">
        <v>96</v>
      </c>
      <c r="P175" s="62" t="s">
        <v>156</v>
      </c>
      <c r="Q175" s="62" t="s">
        <v>100</v>
      </c>
      <c r="R175" s="62" t="s">
        <v>162</v>
      </c>
    </row>
    <row r="176" spans="10:18" x14ac:dyDescent="0.3">
      <c r="J176" s="62" t="s">
        <v>357</v>
      </c>
      <c r="K176" s="62" t="s">
        <v>95</v>
      </c>
      <c r="L176" s="62" t="s">
        <v>98</v>
      </c>
      <c r="M176" s="62" t="s">
        <v>99</v>
      </c>
      <c r="N176" s="62" t="s">
        <v>159</v>
      </c>
      <c r="O176" s="62" t="s">
        <v>96</v>
      </c>
      <c r="P176" s="62" t="s">
        <v>158</v>
      </c>
      <c r="Q176" s="62" t="s">
        <v>100</v>
      </c>
      <c r="R176" s="62" t="s">
        <v>162</v>
      </c>
    </row>
    <row r="177" spans="10:18" x14ac:dyDescent="0.3">
      <c r="J177" s="62" t="s">
        <v>358</v>
      </c>
      <c r="K177" s="62" t="s">
        <v>95</v>
      </c>
      <c r="L177" s="62" t="s">
        <v>98</v>
      </c>
      <c r="M177" s="62" t="s">
        <v>99</v>
      </c>
      <c r="N177" s="62" t="s">
        <v>101</v>
      </c>
      <c r="O177" s="62" t="s">
        <v>96</v>
      </c>
      <c r="P177" s="62" t="s">
        <v>156</v>
      </c>
      <c r="Q177" s="62" t="s">
        <v>69</v>
      </c>
      <c r="R177" s="62" t="s">
        <v>158</v>
      </c>
    </row>
    <row r="178" spans="10:18" x14ac:dyDescent="0.3">
      <c r="J178" s="62" t="s">
        <v>359</v>
      </c>
      <c r="K178" s="62" t="s">
        <v>95</v>
      </c>
      <c r="L178" s="62" t="s">
        <v>98</v>
      </c>
      <c r="M178" s="62" t="s">
        <v>99</v>
      </c>
      <c r="N178" s="62" t="s">
        <v>159</v>
      </c>
      <c r="O178" s="62" t="s">
        <v>96</v>
      </c>
      <c r="P178" s="62" t="s">
        <v>101</v>
      </c>
      <c r="Q178" s="62" t="s">
        <v>69</v>
      </c>
      <c r="R178" s="62" t="s">
        <v>156</v>
      </c>
    </row>
    <row r="179" spans="10:18" x14ac:dyDescent="0.3">
      <c r="J179" s="62" t="s">
        <v>360</v>
      </c>
      <c r="K179" s="62" t="s">
        <v>95</v>
      </c>
      <c r="L179" s="62" t="s">
        <v>98</v>
      </c>
      <c r="M179" s="62" t="s">
        <v>99</v>
      </c>
      <c r="N179" s="62" t="s">
        <v>101</v>
      </c>
      <c r="O179" s="62" t="s">
        <v>96</v>
      </c>
      <c r="P179" s="62" t="s">
        <v>156</v>
      </c>
      <c r="Q179" s="62" t="s">
        <v>69</v>
      </c>
      <c r="R179" s="62" t="s">
        <v>162</v>
      </c>
    </row>
    <row r="180" spans="10:18" x14ac:dyDescent="0.3">
      <c r="J180" s="62" t="s">
        <v>361</v>
      </c>
      <c r="K180" s="62" t="s">
        <v>95</v>
      </c>
      <c r="L180" s="62" t="s">
        <v>98</v>
      </c>
      <c r="M180" s="62" t="s">
        <v>99</v>
      </c>
      <c r="N180" s="62" t="s">
        <v>159</v>
      </c>
      <c r="O180" s="62" t="s">
        <v>96</v>
      </c>
      <c r="P180" s="62" t="s">
        <v>101</v>
      </c>
      <c r="Q180" s="62" t="s">
        <v>69</v>
      </c>
      <c r="R180" s="62" t="s">
        <v>158</v>
      </c>
    </row>
    <row r="181" spans="10:18" x14ac:dyDescent="0.3">
      <c r="J181" s="62" t="s">
        <v>362</v>
      </c>
      <c r="K181" s="62" t="s">
        <v>95</v>
      </c>
      <c r="L181" s="62" t="s">
        <v>98</v>
      </c>
      <c r="M181" s="62" t="s">
        <v>99</v>
      </c>
      <c r="N181" s="62" t="s">
        <v>101</v>
      </c>
      <c r="O181" s="62" t="s">
        <v>96</v>
      </c>
      <c r="P181" s="62" t="s">
        <v>158</v>
      </c>
      <c r="Q181" s="62" t="s">
        <v>69</v>
      </c>
      <c r="R181" s="62" t="s">
        <v>162</v>
      </c>
    </row>
    <row r="182" spans="10:18" x14ac:dyDescent="0.3">
      <c r="J182" s="62" t="s">
        <v>363</v>
      </c>
      <c r="K182" s="62" t="s">
        <v>95</v>
      </c>
      <c r="L182" s="62" t="s">
        <v>98</v>
      </c>
      <c r="M182" s="62" t="s">
        <v>99</v>
      </c>
      <c r="N182" s="62" t="s">
        <v>159</v>
      </c>
      <c r="O182" s="62" t="s">
        <v>96</v>
      </c>
      <c r="P182" s="62" t="s">
        <v>101</v>
      </c>
      <c r="Q182" s="62" t="s">
        <v>69</v>
      </c>
      <c r="R182" s="62" t="s">
        <v>162</v>
      </c>
    </row>
    <row r="183" spans="10:18" x14ac:dyDescent="0.3">
      <c r="J183" s="62" t="s">
        <v>364</v>
      </c>
      <c r="K183" s="62" t="s">
        <v>95</v>
      </c>
      <c r="L183" s="62" t="s">
        <v>98</v>
      </c>
      <c r="M183" s="62" t="s">
        <v>99</v>
      </c>
      <c r="N183" s="62" t="s">
        <v>159</v>
      </c>
      <c r="O183" s="62" t="s">
        <v>96</v>
      </c>
      <c r="P183" s="62" t="s">
        <v>156</v>
      </c>
      <c r="Q183" s="62" t="s">
        <v>69</v>
      </c>
      <c r="R183" s="62" t="s">
        <v>158</v>
      </c>
    </row>
    <row r="184" spans="10:18" x14ac:dyDescent="0.3">
      <c r="J184" s="62" t="s">
        <v>365</v>
      </c>
      <c r="K184" s="62" t="s">
        <v>95</v>
      </c>
      <c r="L184" s="62" t="s">
        <v>98</v>
      </c>
      <c r="M184" s="62" t="s">
        <v>99</v>
      </c>
      <c r="N184" s="62" t="s">
        <v>156</v>
      </c>
      <c r="O184" s="62" t="s">
        <v>96</v>
      </c>
      <c r="P184" s="62" t="s">
        <v>158</v>
      </c>
      <c r="Q184" s="62" t="s">
        <v>69</v>
      </c>
      <c r="R184" s="62" t="s">
        <v>162</v>
      </c>
    </row>
    <row r="185" spans="10:18" x14ac:dyDescent="0.3">
      <c r="J185" s="62" t="s">
        <v>366</v>
      </c>
      <c r="K185" s="62" t="s">
        <v>95</v>
      </c>
      <c r="L185" s="62" t="s">
        <v>98</v>
      </c>
      <c r="M185" s="62" t="s">
        <v>99</v>
      </c>
      <c r="N185" s="62" t="s">
        <v>159</v>
      </c>
      <c r="O185" s="62" t="s">
        <v>96</v>
      </c>
      <c r="P185" s="62" t="s">
        <v>156</v>
      </c>
      <c r="Q185" s="62" t="s">
        <v>69</v>
      </c>
      <c r="R185" s="62" t="s">
        <v>162</v>
      </c>
    </row>
    <row r="186" spans="10:18" x14ac:dyDescent="0.3">
      <c r="J186" s="62" t="s">
        <v>367</v>
      </c>
      <c r="K186" s="62" t="s">
        <v>95</v>
      </c>
      <c r="L186" s="62" t="s">
        <v>98</v>
      </c>
      <c r="M186" s="62" t="s">
        <v>99</v>
      </c>
      <c r="N186" s="62" t="s">
        <v>159</v>
      </c>
      <c r="O186" s="62" t="s">
        <v>96</v>
      </c>
      <c r="P186" s="62" t="s">
        <v>158</v>
      </c>
      <c r="Q186" s="62" t="s">
        <v>69</v>
      </c>
      <c r="R186" s="62" t="s">
        <v>162</v>
      </c>
    </row>
    <row r="187" spans="10:18" x14ac:dyDescent="0.3">
      <c r="J187" s="62" t="s">
        <v>368</v>
      </c>
      <c r="K187" s="62" t="s">
        <v>95</v>
      </c>
      <c r="L187" s="62" t="s">
        <v>98</v>
      </c>
      <c r="M187" s="62" t="s">
        <v>99</v>
      </c>
      <c r="N187" s="62" t="s">
        <v>159</v>
      </c>
      <c r="O187" s="62" t="s">
        <v>96</v>
      </c>
      <c r="P187" s="62" t="s">
        <v>101</v>
      </c>
      <c r="Q187" s="62" t="s">
        <v>156</v>
      </c>
      <c r="R187" s="62" t="s">
        <v>158</v>
      </c>
    </row>
    <row r="188" spans="10:18" x14ac:dyDescent="0.3">
      <c r="J188" s="62" t="s">
        <v>369</v>
      </c>
      <c r="K188" s="62" t="s">
        <v>95</v>
      </c>
      <c r="L188" s="62" t="s">
        <v>98</v>
      </c>
      <c r="M188" s="62" t="s">
        <v>99</v>
      </c>
      <c r="N188" s="62" t="s">
        <v>101</v>
      </c>
      <c r="O188" s="62" t="s">
        <v>96</v>
      </c>
      <c r="P188" s="62" t="s">
        <v>156</v>
      </c>
      <c r="Q188" s="62" t="s">
        <v>158</v>
      </c>
      <c r="R188" s="62" t="s">
        <v>162</v>
      </c>
    </row>
    <row r="189" spans="10:18" x14ac:dyDescent="0.3">
      <c r="J189" s="62" t="s">
        <v>370</v>
      </c>
      <c r="K189" s="62" t="s">
        <v>95</v>
      </c>
      <c r="L189" s="62" t="s">
        <v>98</v>
      </c>
      <c r="M189" s="62" t="s">
        <v>99</v>
      </c>
      <c r="N189" s="62" t="s">
        <v>159</v>
      </c>
      <c r="O189" s="62" t="s">
        <v>96</v>
      </c>
      <c r="P189" s="62" t="s">
        <v>101</v>
      </c>
      <c r="Q189" s="62" t="s">
        <v>156</v>
      </c>
      <c r="R189" s="62" t="s">
        <v>162</v>
      </c>
    </row>
    <row r="190" spans="10:18" x14ac:dyDescent="0.3">
      <c r="J190" s="62" t="s">
        <v>371</v>
      </c>
      <c r="K190" s="62" t="s">
        <v>95</v>
      </c>
      <c r="L190" s="62" t="s">
        <v>98</v>
      </c>
      <c r="M190" s="62" t="s">
        <v>99</v>
      </c>
      <c r="N190" s="62" t="s">
        <v>159</v>
      </c>
      <c r="O190" s="62" t="s">
        <v>96</v>
      </c>
      <c r="P190" s="62" t="s">
        <v>101</v>
      </c>
      <c r="Q190" s="62" t="s">
        <v>158</v>
      </c>
      <c r="R190" s="62" t="s">
        <v>162</v>
      </c>
    </row>
    <row r="191" spans="10:18" x14ac:dyDescent="0.3">
      <c r="J191" s="62" t="s">
        <v>372</v>
      </c>
      <c r="K191" s="62" t="s">
        <v>95</v>
      </c>
      <c r="L191" s="62" t="s">
        <v>98</v>
      </c>
      <c r="M191" s="62" t="s">
        <v>99</v>
      </c>
      <c r="N191" s="62" t="s">
        <v>159</v>
      </c>
      <c r="O191" s="62" t="s">
        <v>96</v>
      </c>
      <c r="P191" s="62" t="s">
        <v>156</v>
      </c>
      <c r="Q191" s="62" t="s">
        <v>158</v>
      </c>
      <c r="R191" s="62" t="s">
        <v>162</v>
      </c>
    </row>
    <row r="192" spans="10:18" x14ac:dyDescent="0.3">
      <c r="J192" s="62" t="s">
        <v>373</v>
      </c>
      <c r="K192" s="62" t="s">
        <v>95</v>
      </c>
      <c r="L192" s="62" t="s">
        <v>98</v>
      </c>
      <c r="M192" s="62" t="s">
        <v>100</v>
      </c>
      <c r="N192" s="62" t="s">
        <v>101</v>
      </c>
      <c r="O192" s="62" t="s">
        <v>96</v>
      </c>
      <c r="P192" s="62" t="s">
        <v>156</v>
      </c>
      <c r="Q192" s="62" t="s">
        <v>69</v>
      </c>
      <c r="R192" s="62" t="s">
        <v>158</v>
      </c>
    </row>
    <row r="193" spans="10:18" x14ac:dyDescent="0.3">
      <c r="J193" s="62" t="s">
        <v>374</v>
      </c>
      <c r="K193" s="62" t="s">
        <v>95</v>
      </c>
      <c r="L193" s="62" t="s">
        <v>98</v>
      </c>
      <c r="M193" s="62" t="s">
        <v>100</v>
      </c>
      <c r="N193" s="62" t="s">
        <v>159</v>
      </c>
      <c r="O193" s="62" t="s">
        <v>96</v>
      </c>
      <c r="P193" s="62" t="s">
        <v>101</v>
      </c>
      <c r="Q193" s="62" t="s">
        <v>69</v>
      </c>
      <c r="R193" s="62" t="s">
        <v>156</v>
      </c>
    </row>
    <row r="194" spans="10:18" x14ac:dyDescent="0.3">
      <c r="J194" s="62" t="s">
        <v>375</v>
      </c>
      <c r="K194" s="62" t="s">
        <v>95</v>
      </c>
      <c r="L194" s="62" t="s">
        <v>98</v>
      </c>
      <c r="M194" s="62" t="s">
        <v>100</v>
      </c>
      <c r="N194" s="62" t="s">
        <v>101</v>
      </c>
      <c r="O194" s="62" t="s">
        <v>96</v>
      </c>
      <c r="P194" s="62" t="s">
        <v>156</v>
      </c>
      <c r="Q194" s="62" t="s">
        <v>69</v>
      </c>
      <c r="R194" s="62" t="s">
        <v>162</v>
      </c>
    </row>
    <row r="195" spans="10:18" x14ac:dyDescent="0.3">
      <c r="J195" s="62" t="s">
        <v>376</v>
      </c>
      <c r="K195" s="62" t="s">
        <v>95</v>
      </c>
      <c r="L195" s="62" t="s">
        <v>98</v>
      </c>
      <c r="M195" s="62" t="s">
        <v>100</v>
      </c>
      <c r="N195" s="62" t="s">
        <v>159</v>
      </c>
      <c r="O195" s="62" t="s">
        <v>96</v>
      </c>
      <c r="P195" s="62" t="s">
        <v>101</v>
      </c>
      <c r="Q195" s="62" t="s">
        <v>69</v>
      </c>
      <c r="R195" s="62" t="s">
        <v>158</v>
      </c>
    </row>
    <row r="196" spans="10:18" x14ac:dyDescent="0.3">
      <c r="J196" s="62" t="s">
        <v>377</v>
      </c>
      <c r="K196" s="62" t="s">
        <v>95</v>
      </c>
      <c r="L196" s="62" t="s">
        <v>98</v>
      </c>
      <c r="M196" s="62" t="s">
        <v>100</v>
      </c>
      <c r="N196" s="62" t="s">
        <v>101</v>
      </c>
      <c r="O196" s="62" t="s">
        <v>96</v>
      </c>
      <c r="P196" s="62" t="s">
        <v>158</v>
      </c>
      <c r="Q196" s="62" t="s">
        <v>69</v>
      </c>
      <c r="R196" s="62" t="s">
        <v>162</v>
      </c>
    </row>
    <row r="197" spans="10:18" x14ac:dyDescent="0.3">
      <c r="J197" s="62" t="s">
        <v>378</v>
      </c>
      <c r="K197" s="62" t="s">
        <v>95</v>
      </c>
      <c r="L197" s="62" t="s">
        <v>98</v>
      </c>
      <c r="M197" s="62" t="s">
        <v>100</v>
      </c>
      <c r="N197" s="62" t="s">
        <v>159</v>
      </c>
      <c r="O197" s="62" t="s">
        <v>96</v>
      </c>
      <c r="P197" s="62" t="s">
        <v>101</v>
      </c>
      <c r="Q197" s="62" t="s">
        <v>69</v>
      </c>
      <c r="R197" s="62" t="s">
        <v>162</v>
      </c>
    </row>
    <row r="198" spans="10:18" x14ac:dyDescent="0.3">
      <c r="J198" s="62" t="s">
        <v>379</v>
      </c>
      <c r="K198" s="62" t="s">
        <v>95</v>
      </c>
      <c r="L198" s="62" t="s">
        <v>98</v>
      </c>
      <c r="M198" s="62" t="s">
        <v>100</v>
      </c>
      <c r="N198" s="62" t="s">
        <v>159</v>
      </c>
      <c r="O198" s="62" t="s">
        <v>96</v>
      </c>
      <c r="P198" s="62" t="s">
        <v>156</v>
      </c>
      <c r="Q198" s="62" t="s">
        <v>69</v>
      </c>
      <c r="R198" s="62" t="s">
        <v>158</v>
      </c>
    </row>
    <row r="199" spans="10:18" x14ac:dyDescent="0.3">
      <c r="J199" s="62" t="s">
        <v>380</v>
      </c>
      <c r="K199" s="62" t="s">
        <v>95</v>
      </c>
      <c r="L199" s="62" t="s">
        <v>98</v>
      </c>
      <c r="M199" s="62" t="s">
        <v>100</v>
      </c>
      <c r="N199" s="62" t="s">
        <v>156</v>
      </c>
      <c r="O199" s="62" t="s">
        <v>96</v>
      </c>
      <c r="P199" s="62" t="s">
        <v>158</v>
      </c>
      <c r="Q199" s="62" t="s">
        <v>69</v>
      </c>
      <c r="R199" s="62" t="s">
        <v>162</v>
      </c>
    </row>
    <row r="200" spans="10:18" x14ac:dyDescent="0.3">
      <c r="J200" s="62" t="s">
        <v>381</v>
      </c>
      <c r="K200" s="62" t="s">
        <v>95</v>
      </c>
      <c r="L200" s="62" t="s">
        <v>98</v>
      </c>
      <c r="M200" s="62" t="s">
        <v>100</v>
      </c>
      <c r="N200" s="62" t="s">
        <v>159</v>
      </c>
      <c r="O200" s="62" t="s">
        <v>96</v>
      </c>
      <c r="P200" s="62" t="s">
        <v>156</v>
      </c>
      <c r="Q200" s="62" t="s">
        <v>69</v>
      </c>
      <c r="R200" s="62" t="s">
        <v>162</v>
      </c>
    </row>
    <row r="201" spans="10:18" x14ac:dyDescent="0.3">
      <c r="J201" s="62" t="s">
        <v>382</v>
      </c>
      <c r="K201" s="62" t="s">
        <v>95</v>
      </c>
      <c r="L201" s="62" t="s">
        <v>98</v>
      </c>
      <c r="M201" s="62" t="s">
        <v>100</v>
      </c>
      <c r="N201" s="62" t="s">
        <v>159</v>
      </c>
      <c r="O201" s="62" t="s">
        <v>96</v>
      </c>
      <c r="P201" s="62" t="s">
        <v>158</v>
      </c>
      <c r="Q201" s="62" t="s">
        <v>69</v>
      </c>
      <c r="R201" s="62" t="s">
        <v>162</v>
      </c>
    </row>
    <row r="202" spans="10:18" x14ac:dyDescent="0.3">
      <c r="J202" s="62" t="s">
        <v>383</v>
      </c>
      <c r="K202" s="62" t="s">
        <v>95</v>
      </c>
      <c r="L202" s="62" t="s">
        <v>98</v>
      </c>
      <c r="M202" s="62" t="s">
        <v>100</v>
      </c>
      <c r="N202" s="62" t="s">
        <v>159</v>
      </c>
      <c r="O202" s="62" t="s">
        <v>96</v>
      </c>
      <c r="P202" s="62" t="s">
        <v>101</v>
      </c>
      <c r="Q202" s="62" t="s">
        <v>156</v>
      </c>
      <c r="R202" s="62" t="s">
        <v>158</v>
      </c>
    </row>
    <row r="203" spans="10:18" x14ac:dyDescent="0.3">
      <c r="J203" s="62" t="s">
        <v>384</v>
      </c>
      <c r="K203" s="62" t="s">
        <v>95</v>
      </c>
      <c r="L203" s="62" t="s">
        <v>98</v>
      </c>
      <c r="M203" s="62" t="s">
        <v>100</v>
      </c>
      <c r="N203" s="62" t="s">
        <v>101</v>
      </c>
      <c r="O203" s="62" t="s">
        <v>96</v>
      </c>
      <c r="P203" s="62" t="s">
        <v>156</v>
      </c>
      <c r="Q203" s="62" t="s">
        <v>158</v>
      </c>
      <c r="R203" s="62" t="s">
        <v>162</v>
      </c>
    </row>
    <row r="204" spans="10:18" x14ac:dyDescent="0.3">
      <c r="J204" s="62" t="s">
        <v>385</v>
      </c>
      <c r="K204" s="62" t="s">
        <v>95</v>
      </c>
      <c r="L204" s="62" t="s">
        <v>98</v>
      </c>
      <c r="M204" s="62" t="s">
        <v>100</v>
      </c>
      <c r="N204" s="62" t="s">
        <v>159</v>
      </c>
      <c r="O204" s="62" t="s">
        <v>96</v>
      </c>
      <c r="P204" s="62" t="s">
        <v>101</v>
      </c>
      <c r="Q204" s="62" t="s">
        <v>156</v>
      </c>
      <c r="R204" s="62" t="s">
        <v>162</v>
      </c>
    </row>
    <row r="205" spans="10:18" x14ac:dyDescent="0.3">
      <c r="J205" s="62" t="s">
        <v>386</v>
      </c>
      <c r="K205" s="62" t="s">
        <v>95</v>
      </c>
      <c r="L205" s="62" t="s">
        <v>98</v>
      </c>
      <c r="M205" s="62" t="s">
        <v>100</v>
      </c>
      <c r="N205" s="62" t="s">
        <v>159</v>
      </c>
      <c r="O205" s="62" t="s">
        <v>96</v>
      </c>
      <c r="P205" s="62" t="s">
        <v>101</v>
      </c>
      <c r="Q205" s="62" t="s">
        <v>158</v>
      </c>
      <c r="R205" s="62" t="s">
        <v>162</v>
      </c>
    </row>
    <row r="206" spans="10:18" x14ac:dyDescent="0.3">
      <c r="J206" s="62" t="s">
        <v>387</v>
      </c>
      <c r="K206" s="62" t="s">
        <v>95</v>
      </c>
      <c r="L206" s="62" t="s">
        <v>98</v>
      </c>
      <c r="M206" s="62" t="s">
        <v>100</v>
      </c>
      <c r="N206" s="62" t="s">
        <v>159</v>
      </c>
      <c r="O206" s="62" t="s">
        <v>96</v>
      </c>
      <c r="P206" s="62" t="s">
        <v>156</v>
      </c>
      <c r="Q206" s="62" t="s">
        <v>158</v>
      </c>
      <c r="R206" s="62" t="s">
        <v>162</v>
      </c>
    </row>
    <row r="207" spans="10:18" x14ac:dyDescent="0.3">
      <c r="J207" s="62" t="s">
        <v>388</v>
      </c>
      <c r="K207" s="62" t="s">
        <v>95</v>
      </c>
      <c r="L207" s="62" t="s">
        <v>98</v>
      </c>
      <c r="M207" s="62" t="s">
        <v>101</v>
      </c>
      <c r="N207" s="62" t="s">
        <v>159</v>
      </c>
      <c r="O207" s="62" t="s">
        <v>96</v>
      </c>
      <c r="P207" s="62" t="s">
        <v>156</v>
      </c>
      <c r="Q207" s="62" t="s">
        <v>69</v>
      </c>
      <c r="R207" s="62" t="s">
        <v>158</v>
      </c>
    </row>
    <row r="208" spans="10:18" x14ac:dyDescent="0.3">
      <c r="J208" s="62" t="s">
        <v>389</v>
      </c>
      <c r="K208" s="62" t="s">
        <v>95</v>
      </c>
      <c r="L208" s="62" t="s">
        <v>98</v>
      </c>
      <c r="M208" s="62" t="s">
        <v>101</v>
      </c>
      <c r="N208" s="62" t="s">
        <v>156</v>
      </c>
      <c r="O208" s="62" t="s">
        <v>96</v>
      </c>
      <c r="P208" s="62" t="s">
        <v>158</v>
      </c>
      <c r="Q208" s="62" t="s">
        <v>69</v>
      </c>
      <c r="R208" s="62" t="s">
        <v>162</v>
      </c>
    </row>
    <row r="209" spans="10:18" x14ac:dyDescent="0.3">
      <c r="J209" s="62" t="s">
        <v>390</v>
      </c>
      <c r="K209" s="62" t="s">
        <v>95</v>
      </c>
      <c r="L209" s="62" t="s">
        <v>98</v>
      </c>
      <c r="M209" s="62" t="s">
        <v>101</v>
      </c>
      <c r="N209" s="62" t="s">
        <v>159</v>
      </c>
      <c r="O209" s="62" t="s">
        <v>96</v>
      </c>
      <c r="P209" s="62" t="s">
        <v>156</v>
      </c>
      <c r="Q209" s="62" t="s">
        <v>69</v>
      </c>
      <c r="R209" s="62" t="s">
        <v>162</v>
      </c>
    </row>
    <row r="210" spans="10:18" x14ac:dyDescent="0.3">
      <c r="J210" s="62" t="s">
        <v>391</v>
      </c>
      <c r="K210" s="62" t="s">
        <v>95</v>
      </c>
      <c r="L210" s="62" t="s">
        <v>98</v>
      </c>
      <c r="M210" s="62" t="s">
        <v>101</v>
      </c>
      <c r="N210" s="62" t="s">
        <v>159</v>
      </c>
      <c r="O210" s="62" t="s">
        <v>96</v>
      </c>
      <c r="P210" s="62" t="s">
        <v>158</v>
      </c>
      <c r="Q210" s="62" t="s">
        <v>69</v>
      </c>
      <c r="R210" s="62" t="s">
        <v>162</v>
      </c>
    </row>
    <row r="211" spans="10:18" x14ac:dyDescent="0.3">
      <c r="J211" s="62" t="s">
        <v>392</v>
      </c>
      <c r="K211" s="62" t="s">
        <v>95</v>
      </c>
      <c r="L211" s="62" t="s">
        <v>98</v>
      </c>
      <c r="M211" s="62" t="s">
        <v>156</v>
      </c>
      <c r="N211" s="62" t="s">
        <v>159</v>
      </c>
      <c r="O211" s="62" t="s">
        <v>96</v>
      </c>
      <c r="P211" s="62" t="s">
        <v>158</v>
      </c>
      <c r="Q211" s="62" t="s">
        <v>69</v>
      </c>
      <c r="R211" s="62" t="s">
        <v>162</v>
      </c>
    </row>
    <row r="212" spans="10:18" x14ac:dyDescent="0.3">
      <c r="J212" s="62" t="s">
        <v>393</v>
      </c>
      <c r="K212" s="62" t="s">
        <v>95</v>
      </c>
      <c r="L212" s="62" t="s">
        <v>98</v>
      </c>
      <c r="M212" s="62" t="s">
        <v>101</v>
      </c>
      <c r="N212" s="62" t="s">
        <v>159</v>
      </c>
      <c r="O212" s="62" t="s">
        <v>96</v>
      </c>
      <c r="P212" s="62" t="s">
        <v>156</v>
      </c>
      <c r="Q212" s="62" t="s">
        <v>158</v>
      </c>
      <c r="R212" s="62" t="s">
        <v>162</v>
      </c>
    </row>
    <row r="213" spans="10:18" x14ac:dyDescent="0.3">
      <c r="J213" s="62" t="s">
        <v>394</v>
      </c>
      <c r="K213" s="62" t="s">
        <v>95</v>
      </c>
      <c r="L213" s="62" t="s">
        <v>100</v>
      </c>
      <c r="M213" s="62" t="s">
        <v>99</v>
      </c>
      <c r="N213" s="62" t="s">
        <v>101</v>
      </c>
      <c r="O213" s="62" t="s">
        <v>96</v>
      </c>
      <c r="P213" s="62" t="s">
        <v>156</v>
      </c>
      <c r="Q213" s="62" t="s">
        <v>69</v>
      </c>
      <c r="R213" s="62" t="s">
        <v>158</v>
      </c>
    </row>
    <row r="214" spans="10:18" x14ac:dyDescent="0.3">
      <c r="J214" s="62" t="s">
        <v>395</v>
      </c>
      <c r="K214" s="62" t="s">
        <v>95</v>
      </c>
      <c r="L214" s="62" t="s">
        <v>100</v>
      </c>
      <c r="M214" s="62" t="s">
        <v>99</v>
      </c>
      <c r="N214" s="62" t="s">
        <v>159</v>
      </c>
      <c r="O214" s="62" t="s">
        <v>96</v>
      </c>
      <c r="P214" s="62" t="s">
        <v>101</v>
      </c>
      <c r="Q214" s="62" t="s">
        <v>69</v>
      </c>
      <c r="R214" s="62" t="s">
        <v>156</v>
      </c>
    </row>
    <row r="215" spans="10:18" x14ac:dyDescent="0.3">
      <c r="J215" s="62" t="s">
        <v>396</v>
      </c>
      <c r="K215" s="62" t="s">
        <v>95</v>
      </c>
      <c r="L215" s="62" t="s">
        <v>100</v>
      </c>
      <c r="M215" s="62" t="s">
        <v>99</v>
      </c>
      <c r="N215" s="62" t="s">
        <v>101</v>
      </c>
      <c r="O215" s="62" t="s">
        <v>96</v>
      </c>
      <c r="P215" s="62" t="s">
        <v>156</v>
      </c>
      <c r="Q215" s="62" t="s">
        <v>69</v>
      </c>
      <c r="R215" s="62" t="s">
        <v>162</v>
      </c>
    </row>
    <row r="216" spans="10:18" x14ac:dyDescent="0.3">
      <c r="J216" s="62" t="s">
        <v>397</v>
      </c>
      <c r="K216" s="62" t="s">
        <v>95</v>
      </c>
      <c r="L216" s="62" t="s">
        <v>100</v>
      </c>
      <c r="M216" s="62" t="s">
        <v>99</v>
      </c>
      <c r="N216" s="62" t="s">
        <v>159</v>
      </c>
      <c r="O216" s="62" t="s">
        <v>96</v>
      </c>
      <c r="P216" s="62" t="s">
        <v>101</v>
      </c>
      <c r="Q216" s="62" t="s">
        <v>69</v>
      </c>
      <c r="R216" s="62" t="s">
        <v>158</v>
      </c>
    </row>
    <row r="217" spans="10:18" x14ac:dyDescent="0.3">
      <c r="J217" s="62" t="s">
        <v>398</v>
      </c>
      <c r="K217" s="62" t="s">
        <v>95</v>
      </c>
      <c r="L217" s="62" t="s">
        <v>100</v>
      </c>
      <c r="M217" s="62" t="s">
        <v>99</v>
      </c>
      <c r="N217" s="62" t="s">
        <v>101</v>
      </c>
      <c r="O217" s="62" t="s">
        <v>96</v>
      </c>
      <c r="P217" s="62" t="s">
        <v>158</v>
      </c>
      <c r="Q217" s="62" t="s">
        <v>69</v>
      </c>
      <c r="R217" s="62" t="s">
        <v>162</v>
      </c>
    </row>
    <row r="218" spans="10:18" x14ac:dyDescent="0.3">
      <c r="J218" s="62" t="s">
        <v>399</v>
      </c>
      <c r="K218" s="62" t="s">
        <v>95</v>
      </c>
      <c r="L218" s="62" t="s">
        <v>100</v>
      </c>
      <c r="M218" s="62" t="s">
        <v>99</v>
      </c>
      <c r="N218" s="62" t="s">
        <v>159</v>
      </c>
      <c r="O218" s="62" t="s">
        <v>96</v>
      </c>
      <c r="P218" s="62" t="s">
        <v>101</v>
      </c>
      <c r="Q218" s="62" t="s">
        <v>69</v>
      </c>
      <c r="R218" s="62" t="s">
        <v>162</v>
      </c>
    </row>
    <row r="219" spans="10:18" x14ac:dyDescent="0.3">
      <c r="J219" s="62" t="s">
        <v>400</v>
      </c>
      <c r="K219" s="62" t="s">
        <v>95</v>
      </c>
      <c r="L219" s="62" t="s">
        <v>100</v>
      </c>
      <c r="M219" s="62" t="s">
        <v>99</v>
      </c>
      <c r="N219" s="62" t="s">
        <v>159</v>
      </c>
      <c r="O219" s="62" t="s">
        <v>96</v>
      </c>
      <c r="P219" s="62" t="s">
        <v>156</v>
      </c>
      <c r="Q219" s="62" t="s">
        <v>69</v>
      </c>
      <c r="R219" s="62" t="s">
        <v>158</v>
      </c>
    </row>
    <row r="220" spans="10:18" x14ac:dyDescent="0.3">
      <c r="J220" s="62" t="s">
        <v>401</v>
      </c>
      <c r="K220" s="62" t="s">
        <v>95</v>
      </c>
      <c r="L220" s="62" t="s">
        <v>100</v>
      </c>
      <c r="M220" s="62" t="s">
        <v>99</v>
      </c>
      <c r="N220" s="62" t="s">
        <v>156</v>
      </c>
      <c r="O220" s="62" t="s">
        <v>96</v>
      </c>
      <c r="P220" s="62" t="s">
        <v>158</v>
      </c>
      <c r="Q220" s="62" t="s">
        <v>69</v>
      </c>
      <c r="R220" s="62" t="s">
        <v>162</v>
      </c>
    </row>
    <row r="221" spans="10:18" x14ac:dyDescent="0.3">
      <c r="J221" s="62" t="s">
        <v>402</v>
      </c>
      <c r="K221" s="62" t="s">
        <v>95</v>
      </c>
      <c r="L221" s="62" t="s">
        <v>100</v>
      </c>
      <c r="M221" s="62" t="s">
        <v>99</v>
      </c>
      <c r="N221" s="62" t="s">
        <v>159</v>
      </c>
      <c r="O221" s="62" t="s">
        <v>96</v>
      </c>
      <c r="P221" s="62" t="s">
        <v>156</v>
      </c>
      <c r="Q221" s="62" t="s">
        <v>69</v>
      </c>
      <c r="R221" s="62" t="s">
        <v>162</v>
      </c>
    </row>
    <row r="222" spans="10:18" x14ac:dyDescent="0.3">
      <c r="J222" s="62" t="s">
        <v>403</v>
      </c>
      <c r="K222" s="62" t="s">
        <v>95</v>
      </c>
      <c r="L222" s="62" t="s">
        <v>100</v>
      </c>
      <c r="M222" s="62" t="s">
        <v>99</v>
      </c>
      <c r="N222" s="62" t="s">
        <v>159</v>
      </c>
      <c r="O222" s="62" t="s">
        <v>96</v>
      </c>
      <c r="P222" s="62" t="s">
        <v>158</v>
      </c>
      <c r="Q222" s="62" t="s">
        <v>69</v>
      </c>
      <c r="R222" s="62" t="s">
        <v>162</v>
      </c>
    </row>
    <row r="223" spans="10:18" x14ac:dyDescent="0.3">
      <c r="J223" s="62" t="s">
        <v>404</v>
      </c>
      <c r="K223" s="62" t="s">
        <v>95</v>
      </c>
      <c r="L223" s="62" t="s">
        <v>100</v>
      </c>
      <c r="M223" s="62" t="s">
        <v>99</v>
      </c>
      <c r="N223" s="62" t="s">
        <v>159</v>
      </c>
      <c r="O223" s="62" t="s">
        <v>96</v>
      </c>
      <c r="P223" s="62" t="s">
        <v>101</v>
      </c>
      <c r="Q223" s="62" t="s">
        <v>156</v>
      </c>
      <c r="R223" s="62" t="s">
        <v>158</v>
      </c>
    </row>
    <row r="224" spans="10:18" x14ac:dyDescent="0.3">
      <c r="J224" s="62" t="s">
        <v>405</v>
      </c>
      <c r="K224" s="62" t="s">
        <v>95</v>
      </c>
      <c r="L224" s="62" t="s">
        <v>100</v>
      </c>
      <c r="M224" s="62" t="s">
        <v>99</v>
      </c>
      <c r="N224" s="62" t="s">
        <v>101</v>
      </c>
      <c r="O224" s="62" t="s">
        <v>96</v>
      </c>
      <c r="P224" s="62" t="s">
        <v>156</v>
      </c>
      <c r="Q224" s="62" t="s">
        <v>158</v>
      </c>
      <c r="R224" s="62" t="s">
        <v>162</v>
      </c>
    </row>
    <row r="225" spans="10:18" x14ac:dyDescent="0.3">
      <c r="J225" s="62" t="s">
        <v>406</v>
      </c>
      <c r="K225" s="62" t="s">
        <v>95</v>
      </c>
      <c r="L225" s="62" t="s">
        <v>100</v>
      </c>
      <c r="M225" s="62" t="s">
        <v>99</v>
      </c>
      <c r="N225" s="62" t="s">
        <v>159</v>
      </c>
      <c r="O225" s="62" t="s">
        <v>96</v>
      </c>
      <c r="P225" s="62" t="s">
        <v>101</v>
      </c>
      <c r="Q225" s="62" t="s">
        <v>156</v>
      </c>
      <c r="R225" s="62" t="s">
        <v>162</v>
      </c>
    </row>
    <row r="226" spans="10:18" x14ac:dyDescent="0.3">
      <c r="J226" s="62" t="s">
        <v>407</v>
      </c>
      <c r="K226" s="62" t="s">
        <v>95</v>
      </c>
      <c r="L226" s="62" t="s">
        <v>100</v>
      </c>
      <c r="M226" s="62" t="s">
        <v>99</v>
      </c>
      <c r="N226" s="62" t="s">
        <v>159</v>
      </c>
      <c r="O226" s="62" t="s">
        <v>96</v>
      </c>
      <c r="P226" s="62" t="s">
        <v>101</v>
      </c>
      <c r="Q226" s="62" t="s">
        <v>158</v>
      </c>
      <c r="R226" s="62" t="s">
        <v>162</v>
      </c>
    </row>
    <row r="227" spans="10:18" x14ac:dyDescent="0.3">
      <c r="J227" s="62" t="s">
        <v>408</v>
      </c>
      <c r="K227" s="62" t="s">
        <v>95</v>
      </c>
      <c r="L227" s="62" t="s">
        <v>100</v>
      </c>
      <c r="M227" s="62" t="s">
        <v>99</v>
      </c>
      <c r="N227" s="62" t="s">
        <v>159</v>
      </c>
      <c r="O227" s="62" t="s">
        <v>96</v>
      </c>
      <c r="P227" s="62" t="s">
        <v>156</v>
      </c>
      <c r="Q227" s="62" t="s">
        <v>158</v>
      </c>
      <c r="R227" s="62" t="s">
        <v>162</v>
      </c>
    </row>
    <row r="228" spans="10:18" x14ac:dyDescent="0.3">
      <c r="J228" s="62" t="s">
        <v>409</v>
      </c>
      <c r="K228" s="62" t="s">
        <v>95</v>
      </c>
      <c r="L228" s="62" t="s">
        <v>69</v>
      </c>
      <c r="M228" s="62" t="s">
        <v>99</v>
      </c>
      <c r="N228" s="62" t="s">
        <v>159</v>
      </c>
      <c r="O228" s="62" t="s">
        <v>96</v>
      </c>
      <c r="P228" s="62" t="s">
        <v>101</v>
      </c>
      <c r="Q228" s="62" t="s">
        <v>156</v>
      </c>
      <c r="R228" s="62" t="s">
        <v>158</v>
      </c>
    </row>
    <row r="229" spans="10:18" x14ac:dyDescent="0.3">
      <c r="J229" s="62" t="s">
        <v>410</v>
      </c>
      <c r="K229" s="62" t="s">
        <v>95</v>
      </c>
      <c r="L229" s="62" t="s">
        <v>69</v>
      </c>
      <c r="M229" s="62" t="s">
        <v>99</v>
      </c>
      <c r="N229" s="62" t="s">
        <v>101</v>
      </c>
      <c r="O229" s="62" t="s">
        <v>96</v>
      </c>
      <c r="P229" s="62" t="s">
        <v>156</v>
      </c>
      <c r="Q229" s="62" t="s">
        <v>158</v>
      </c>
      <c r="R229" s="62" t="s">
        <v>162</v>
      </c>
    </row>
    <row r="230" spans="10:18" x14ac:dyDescent="0.3">
      <c r="J230" s="62" t="s">
        <v>411</v>
      </c>
      <c r="K230" s="62" t="s">
        <v>95</v>
      </c>
      <c r="L230" s="62" t="s">
        <v>69</v>
      </c>
      <c r="M230" s="62" t="s">
        <v>99</v>
      </c>
      <c r="N230" s="62" t="s">
        <v>159</v>
      </c>
      <c r="O230" s="62" t="s">
        <v>96</v>
      </c>
      <c r="P230" s="62" t="s">
        <v>101</v>
      </c>
      <c r="Q230" s="62" t="s">
        <v>156</v>
      </c>
      <c r="R230" s="62" t="s">
        <v>162</v>
      </c>
    </row>
    <row r="231" spans="10:18" x14ac:dyDescent="0.3">
      <c r="J231" s="62" t="s">
        <v>412</v>
      </c>
      <c r="K231" s="62" t="s">
        <v>95</v>
      </c>
      <c r="L231" s="62" t="s">
        <v>69</v>
      </c>
      <c r="M231" s="62" t="s">
        <v>99</v>
      </c>
      <c r="N231" s="62" t="s">
        <v>159</v>
      </c>
      <c r="O231" s="62" t="s">
        <v>96</v>
      </c>
      <c r="P231" s="62" t="s">
        <v>101</v>
      </c>
      <c r="Q231" s="62" t="s">
        <v>158</v>
      </c>
      <c r="R231" s="62" t="s">
        <v>162</v>
      </c>
    </row>
    <row r="232" spans="10:18" x14ac:dyDescent="0.3">
      <c r="J232" s="62" t="s">
        <v>413</v>
      </c>
      <c r="K232" s="62" t="s">
        <v>95</v>
      </c>
      <c r="L232" s="62" t="s">
        <v>69</v>
      </c>
      <c r="M232" s="62" t="s">
        <v>99</v>
      </c>
      <c r="N232" s="62" t="s">
        <v>159</v>
      </c>
      <c r="O232" s="62" t="s">
        <v>96</v>
      </c>
      <c r="P232" s="62" t="s">
        <v>156</v>
      </c>
      <c r="Q232" s="62" t="s">
        <v>158</v>
      </c>
      <c r="R232" s="62" t="s">
        <v>162</v>
      </c>
    </row>
    <row r="233" spans="10:18" x14ac:dyDescent="0.3">
      <c r="J233" s="62" t="s">
        <v>414</v>
      </c>
      <c r="K233" s="62" t="s">
        <v>95</v>
      </c>
      <c r="L233" s="62" t="s">
        <v>101</v>
      </c>
      <c r="M233" s="62" t="s">
        <v>99</v>
      </c>
      <c r="N233" s="62" t="s">
        <v>159</v>
      </c>
      <c r="O233" s="62" t="s">
        <v>96</v>
      </c>
      <c r="P233" s="62" t="s">
        <v>156</v>
      </c>
      <c r="Q233" s="62" t="s">
        <v>158</v>
      </c>
      <c r="R233" s="62" t="s">
        <v>162</v>
      </c>
    </row>
    <row r="234" spans="10:18" x14ac:dyDescent="0.3">
      <c r="J234" s="62" t="s">
        <v>415</v>
      </c>
      <c r="K234" s="62" t="s">
        <v>95</v>
      </c>
      <c r="L234" s="62" t="s">
        <v>100</v>
      </c>
      <c r="M234" s="62" t="s">
        <v>101</v>
      </c>
      <c r="N234" s="62" t="s">
        <v>159</v>
      </c>
      <c r="O234" s="62" t="s">
        <v>96</v>
      </c>
      <c r="P234" s="62" t="s">
        <v>156</v>
      </c>
      <c r="Q234" s="62" t="s">
        <v>69</v>
      </c>
      <c r="R234" s="62" t="s">
        <v>158</v>
      </c>
    </row>
    <row r="235" spans="10:18" x14ac:dyDescent="0.3">
      <c r="J235" s="62" t="s">
        <v>416</v>
      </c>
      <c r="K235" s="62" t="s">
        <v>95</v>
      </c>
      <c r="L235" s="62" t="s">
        <v>100</v>
      </c>
      <c r="M235" s="62" t="s">
        <v>101</v>
      </c>
      <c r="N235" s="62" t="s">
        <v>156</v>
      </c>
      <c r="O235" s="62" t="s">
        <v>96</v>
      </c>
      <c r="P235" s="62" t="s">
        <v>158</v>
      </c>
      <c r="Q235" s="62" t="s">
        <v>69</v>
      </c>
      <c r="R235" s="62" t="s">
        <v>162</v>
      </c>
    </row>
    <row r="236" spans="10:18" x14ac:dyDescent="0.3">
      <c r="J236" s="62" t="s">
        <v>417</v>
      </c>
      <c r="K236" s="62" t="s">
        <v>95</v>
      </c>
      <c r="L236" s="62" t="s">
        <v>100</v>
      </c>
      <c r="M236" s="62" t="s">
        <v>101</v>
      </c>
      <c r="N236" s="62" t="s">
        <v>159</v>
      </c>
      <c r="O236" s="62" t="s">
        <v>96</v>
      </c>
      <c r="P236" s="62" t="s">
        <v>156</v>
      </c>
      <c r="Q236" s="62" t="s">
        <v>69</v>
      </c>
      <c r="R236" s="62" t="s">
        <v>162</v>
      </c>
    </row>
    <row r="237" spans="10:18" x14ac:dyDescent="0.3">
      <c r="J237" s="62" t="s">
        <v>418</v>
      </c>
      <c r="K237" s="62" t="s">
        <v>95</v>
      </c>
      <c r="L237" s="62" t="s">
        <v>100</v>
      </c>
      <c r="M237" s="62" t="s">
        <v>101</v>
      </c>
      <c r="N237" s="62" t="s">
        <v>159</v>
      </c>
      <c r="O237" s="62" t="s">
        <v>96</v>
      </c>
      <c r="P237" s="62" t="s">
        <v>158</v>
      </c>
      <c r="Q237" s="62" t="s">
        <v>69</v>
      </c>
      <c r="R237" s="62" t="s">
        <v>162</v>
      </c>
    </row>
    <row r="238" spans="10:18" x14ac:dyDescent="0.3">
      <c r="J238" s="62" t="s">
        <v>419</v>
      </c>
      <c r="K238" s="62" t="s">
        <v>95</v>
      </c>
      <c r="L238" s="62" t="s">
        <v>100</v>
      </c>
      <c r="M238" s="62" t="s">
        <v>156</v>
      </c>
      <c r="N238" s="62" t="s">
        <v>159</v>
      </c>
      <c r="O238" s="62" t="s">
        <v>96</v>
      </c>
      <c r="P238" s="62" t="s">
        <v>158</v>
      </c>
      <c r="Q238" s="62" t="s">
        <v>69</v>
      </c>
      <c r="R238" s="62" t="s">
        <v>162</v>
      </c>
    </row>
    <row r="239" spans="10:18" x14ac:dyDescent="0.3">
      <c r="J239" s="62" t="s">
        <v>420</v>
      </c>
      <c r="K239" s="62" t="s">
        <v>95</v>
      </c>
      <c r="L239" s="62" t="s">
        <v>100</v>
      </c>
      <c r="M239" s="62" t="s">
        <v>101</v>
      </c>
      <c r="N239" s="62" t="s">
        <v>159</v>
      </c>
      <c r="O239" s="62" t="s">
        <v>96</v>
      </c>
      <c r="P239" s="62" t="s">
        <v>156</v>
      </c>
      <c r="Q239" s="62" t="s">
        <v>158</v>
      </c>
      <c r="R239" s="62" t="s">
        <v>162</v>
      </c>
    </row>
    <row r="240" spans="10:18" x14ac:dyDescent="0.3">
      <c r="J240" s="62" t="s">
        <v>421</v>
      </c>
      <c r="K240" s="62" t="s">
        <v>95</v>
      </c>
      <c r="L240" s="62" t="s">
        <v>69</v>
      </c>
      <c r="M240" s="62" t="s">
        <v>101</v>
      </c>
      <c r="N240" s="62" t="s">
        <v>159</v>
      </c>
      <c r="O240" s="62" t="s">
        <v>96</v>
      </c>
      <c r="P240" s="62" t="s">
        <v>156</v>
      </c>
      <c r="Q240" s="62" t="s">
        <v>158</v>
      </c>
      <c r="R240" s="62" t="s">
        <v>162</v>
      </c>
    </row>
    <row r="241" spans="10:18" x14ac:dyDescent="0.3">
      <c r="J241" s="62" t="s">
        <v>422</v>
      </c>
      <c r="K241" s="62" t="s">
        <v>95</v>
      </c>
      <c r="L241" s="62" t="s">
        <v>97</v>
      </c>
      <c r="M241" s="62" t="s">
        <v>99</v>
      </c>
      <c r="N241" s="62" t="s">
        <v>101</v>
      </c>
      <c r="O241" s="62" t="s">
        <v>100</v>
      </c>
      <c r="P241" s="62" t="s">
        <v>156</v>
      </c>
      <c r="Q241" s="62" t="s">
        <v>69</v>
      </c>
      <c r="R241" s="62" t="s">
        <v>98</v>
      </c>
    </row>
    <row r="242" spans="10:18" x14ac:dyDescent="0.3">
      <c r="J242" s="62" t="s">
        <v>423</v>
      </c>
      <c r="K242" s="62" t="s">
        <v>95</v>
      </c>
      <c r="L242" s="62" t="s">
        <v>97</v>
      </c>
      <c r="M242" s="62" t="s">
        <v>99</v>
      </c>
      <c r="N242" s="62" t="s">
        <v>101</v>
      </c>
      <c r="O242" s="62" t="s">
        <v>100</v>
      </c>
      <c r="P242" s="62" t="s">
        <v>158</v>
      </c>
      <c r="Q242" s="62" t="s">
        <v>69</v>
      </c>
      <c r="R242" s="62" t="s">
        <v>98</v>
      </c>
    </row>
    <row r="243" spans="10:18" x14ac:dyDescent="0.3">
      <c r="J243" s="62" t="s">
        <v>424</v>
      </c>
      <c r="K243" s="62" t="s">
        <v>95</v>
      </c>
      <c r="L243" s="62" t="s">
        <v>97</v>
      </c>
      <c r="M243" s="62" t="s">
        <v>99</v>
      </c>
      <c r="N243" s="62" t="s">
        <v>159</v>
      </c>
      <c r="O243" s="62" t="s">
        <v>100</v>
      </c>
      <c r="P243" s="62" t="s">
        <v>101</v>
      </c>
      <c r="Q243" s="62" t="s">
        <v>69</v>
      </c>
      <c r="R243" s="62" t="s">
        <v>98</v>
      </c>
    </row>
    <row r="244" spans="10:18" x14ac:dyDescent="0.3">
      <c r="J244" s="62" t="s">
        <v>425</v>
      </c>
      <c r="K244" s="62" t="s">
        <v>95</v>
      </c>
      <c r="L244" s="62" t="s">
        <v>98</v>
      </c>
      <c r="M244" s="62" t="s">
        <v>97</v>
      </c>
      <c r="N244" s="62" t="s">
        <v>99</v>
      </c>
      <c r="O244" s="62" t="s">
        <v>100</v>
      </c>
      <c r="P244" s="62" t="s">
        <v>101</v>
      </c>
      <c r="Q244" s="62" t="s">
        <v>69</v>
      </c>
      <c r="R244" s="62" t="s">
        <v>162</v>
      </c>
    </row>
    <row r="245" spans="10:18" x14ac:dyDescent="0.3">
      <c r="J245" s="62" t="s">
        <v>426</v>
      </c>
      <c r="K245" s="62" t="s">
        <v>95</v>
      </c>
      <c r="L245" s="62" t="s">
        <v>97</v>
      </c>
      <c r="M245" s="62" t="s">
        <v>99</v>
      </c>
      <c r="N245" s="62" t="s">
        <v>156</v>
      </c>
      <c r="O245" s="62" t="s">
        <v>100</v>
      </c>
      <c r="P245" s="62" t="s">
        <v>158</v>
      </c>
      <c r="Q245" s="62" t="s">
        <v>69</v>
      </c>
      <c r="R245" s="62" t="s">
        <v>98</v>
      </c>
    </row>
    <row r="246" spans="10:18" x14ac:dyDescent="0.3">
      <c r="J246" s="62" t="s">
        <v>427</v>
      </c>
      <c r="K246" s="62" t="s">
        <v>95</v>
      </c>
      <c r="L246" s="62" t="s">
        <v>97</v>
      </c>
      <c r="M246" s="62" t="s">
        <v>99</v>
      </c>
      <c r="N246" s="62" t="s">
        <v>159</v>
      </c>
      <c r="O246" s="62" t="s">
        <v>100</v>
      </c>
      <c r="P246" s="62" t="s">
        <v>156</v>
      </c>
      <c r="Q246" s="62" t="s">
        <v>69</v>
      </c>
      <c r="R246" s="62" t="s">
        <v>98</v>
      </c>
    </row>
    <row r="247" spans="10:18" x14ac:dyDescent="0.3">
      <c r="J247" s="62" t="s">
        <v>428</v>
      </c>
      <c r="K247" s="62" t="s">
        <v>95</v>
      </c>
      <c r="L247" s="62" t="s">
        <v>98</v>
      </c>
      <c r="M247" s="62" t="s">
        <v>97</v>
      </c>
      <c r="N247" s="62" t="s">
        <v>99</v>
      </c>
      <c r="O247" s="62" t="s">
        <v>100</v>
      </c>
      <c r="P247" s="62" t="s">
        <v>156</v>
      </c>
      <c r="Q247" s="62" t="s">
        <v>69</v>
      </c>
      <c r="R247" s="62" t="s">
        <v>162</v>
      </c>
    </row>
    <row r="248" spans="10:18" x14ac:dyDescent="0.3">
      <c r="J248" s="62" t="s">
        <v>429</v>
      </c>
      <c r="K248" s="62" t="s">
        <v>95</v>
      </c>
      <c r="L248" s="62" t="s">
        <v>97</v>
      </c>
      <c r="M248" s="62" t="s">
        <v>99</v>
      </c>
      <c r="N248" s="62" t="s">
        <v>159</v>
      </c>
      <c r="O248" s="62" t="s">
        <v>100</v>
      </c>
      <c r="P248" s="62" t="s">
        <v>158</v>
      </c>
      <c r="Q248" s="62" t="s">
        <v>69</v>
      </c>
      <c r="R248" s="62" t="s">
        <v>98</v>
      </c>
    </row>
    <row r="249" spans="10:18" x14ac:dyDescent="0.3">
      <c r="J249" s="62" t="s">
        <v>430</v>
      </c>
      <c r="K249" s="62" t="s">
        <v>95</v>
      </c>
      <c r="L249" s="62" t="s">
        <v>98</v>
      </c>
      <c r="M249" s="62" t="s">
        <v>97</v>
      </c>
      <c r="N249" s="62" t="s">
        <v>99</v>
      </c>
      <c r="O249" s="62" t="s">
        <v>100</v>
      </c>
      <c r="P249" s="62" t="s">
        <v>158</v>
      </c>
      <c r="Q249" s="62" t="s">
        <v>69</v>
      </c>
      <c r="R249" s="62" t="s">
        <v>162</v>
      </c>
    </row>
    <row r="250" spans="10:18" x14ac:dyDescent="0.3">
      <c r="J250" s="62" t="s">
        <v>431</v>
      </c>
      <c r="K250" s="62" t="s">
        <v>95</v>
      </c>
      <c r="L250" s="62" t="s">
        <v>98</v>
      </c>
      <c r="M250" s="62" t="s">
        <v>97</v>
      </c>
      <c r="N250" s="62" t="s">
        <v>159</v>
      </c>
      <c r="O250" s="62" t="s">
        <v>100</v>
      </c>
      <c r="P250" s="62" t="s">
        <v>99</v>
      </c>
      <c r="Q250" s="62" t="s">
        <v>69</v>
      </c>
      <c r="R250" s="62" t="s">
        <v>162</v>
      </c>
    </row>
    <row r="251" spans="10:18" x14ac:dyDescent="0.3">
      <c r="J251" s="62" t="s">
        <v>432</v>
      </c>
      <c r="K251" s="62" t="s">
        <v>95</v>
      </c>
      <c r="L251" s="62" t="s">
        <v>97</v>
      </c>
      <c r="M251" s="62" t="s">
        <v>99</v>
      </c>
      <c r="N251" s="62" t="s">
        <v>101</v>
      </c>
      <c r="O251" s="62" t="s">
        <v>100</v>
      </c>
      <c r="P251" s="62" t="s">
        <v>156</v>
      </c>
      <c r="Q251" s="62" t="s">
        <v>158</v>
      </c>
      <c r="R251" s="62" t="s">
        <v>98</v>
      </c>
    </row>
    <row r="252" spans="10:18" x14ac:dyDescent="0.3">
      <c r="J252" s="62" t="s">
        <v>433</v>
      </c>
      <c r="K252" s="62" t="s">
        <v>95</v>
      </c>
      <c r="L252" s="62" t="s">
        <v>97</v>
      </c>
      <c r="M252" s="62" t="s">
        <v>99</v>
      </c>
      <c r="N252" s="62" t="s">
        <v>159</v>
      </c>
      <c r="O252" s="62" t="s">
        <v>100</v>
      </c>
      <c r="P252" s="62" t="s">
        <v>101</v>
      </c>
      <c r="Q252" s="62" t="s">
        <v>156</v>
      </c>
      <c r="R252" s="62" t="s">
        <v>98</v>
      </c>
    </row>
    <row r="253" spans="10:18" x14ac:dyDescent="0.3">
      <c r="J253" s="62" t="s">
        <v>434</v>
      </c>
      <c r="K253" s="62" t="s">
        <v>95</v>
      </c>
      <c r="L253" s="62" t="s">
        <v>98</v>
      </c>
      <c r="M253" s="62" t="s">
        <v>97</v>
      </c>
      <c r="N253" s="62" t="s">
        <v>99</v>
      </c>
      <c r="O253" s="62" t="s">
        <v>100</v>
      </c>
      <c r="P253" s="62" t="s">
        <v>101</v>
      </c>
      <c r="Q253" s="62" t="s">
        <v>156</v>
      </c>
      <c r="R253" s="62" t="s">
        <v>162</v>
      </c>
    </row>
    <row r="254" spans="10:18" x14ac:dyDescent="0.3">
      <c r="J254" s="62" t="s">
        <v>435</v>
      </c>
      <c r="K254" s="62" t="s">
        <v>95</v>
      </c>
      <c r="L254" s="62" t="s">
        <v>97</v>
      </c>
      <c r="M254" s="62" t="s">
        <v>99</v>
      </c>
      <c r="N254" s="62" t="s">
        <v>159</v>
      </c>
      <c r="O254" s="62" t="s">
        <v>100</v>
      </c>
      <c r="P254" s="62" t="s">
        <v>101</v>
      </c>
      <c r="Q254" s="62" t="s">
        <v>158</v>
      </c>
      <c r="R254" s="62" t="s">
        <v>98</v>
      </c>
    </row>
    <row r="255" spans="10:18" x14ac:dyDescent="0.3">
      <c r="J255" s="62" t="s">
        <v>436</v>
      </c>
      <c r="K255" s="62" t="s">
        <v>95</v>
      </c>
      <c r="L255" s="62" t="s">
        <v>98</v>
      </c>
      <c r="M255" s="62" t="s">
        <v>97</v>
      </c>
      <c r="N255" s="62" t="s">
        <v>99</v>
      </c>
      <c r="O255" s="62" t="s">
        <v>100</v>
      </c>
      <c r="P255" s="62" t="s">
        <v>101</v>
      </c>
      <c r="Q255" s="62" t="s">
        <v>158</v>
      </c>
      <c r="R255" s="62" t="s">
        <v>162</v>
      </c>
    </row>
    <row r="256" spans="10:18" x14ac:dyDescent="0.3">
      <c r="J256" s="62" t="s">
        <v>437</v>
      </c>
      <c r="K256" s="62" t="s">
        <v>95</v>
      </c>
      <c r="L256" s="62" t="s">
        <v>98</v>
      </c>
      <c r="M256" s="62" t="s">
        <v>97</v>
      </c>
      <c r="N256" s="62" t="s">
        <v>159</v>
      </c>
      <c r="O256" s="62" t="s">
        <v>99</v>
      </c>
      <c r="P256" s="62" t="s">
        <v>101</v>
      </c>
      <c r="Q256" s="62" t="s">
        <v>100</v>
      </c>
      <c r="R256" s="62" t="s">
        <v>162</v>
      </c>
    </row>
    <row r="257" spans="10:18" x14ac:dyDescent="0.3">
      <c r="J257" s="62" t="s">
        <v>438</v>
      </c>
      <c r="K257" s="62" t="s">
        <v>95</v>
      </c>
      <c r="L257" s="62" t="s">
        <v>97</v>
      </c>
      <c r="M257" s="62" t="s">
        <v>99</v>
      </c>
      <c r="N257" s="62" t="s">
        <v>159</v>
      </c>
      <c r="O257" s="62" t="s">
        <v>100</v>
      </c>
      <c r="P257" s="62" t="s">
        <v>156</v>
      </c>
      <c r="Q257" s="62" t="s">
        <v>158</v>
      </c>
      <c r="R257" s="62" t="s">
        <v>98</v>
      </c>
    </row>
    <row r="258" spans="10:18" x14ac:dyDescent="0.3">
      <c r="J258" s="62" t="s">
        <v>439</v>
      </c>
      <c r="K258" s="62" t="s">
        <v>95</v>
      </c>
      <c r="L258" s="62" t="s">
        <v>98</v>
      </c>
      <c r="M258" s="62" t="s">
        <v>97</v>
      </c>
      <c r="N258" s="62" t="s">
        <v>99</v>
      </c>
      <c r="O258" s="62" t="s">
        <v>100</v>
      </c>
      <c r="P258" s="62" t="s">
        <v>156</v>
      </c>
      <c r="Q258" s="62" t="s">
        <v>158</v>
      </c>
      <c r="R258" s="62" t="s">
        <v>162</v>
      </c>
    </row>
    <row r="259" spans="10:18" x14ac:dyDescent="0.3">
      <c r="J259" s="62" t="s">
        <v>440</v>
      </c>
      <c r="K259" s="62" t="s">
        <v>95</v>
      </c>
      <c r="L259" s="62" t="s">
        <v>98</v>
      </c>
      <c r="M259" s="62" t="s">
        <v>97</v>
      </c>
      <c r="N259" s="62" t="s">
        <v>159</v>
      </c>
      <c r="O259" s="62" t="s">
        <v>99</v>
      </c>
      <c r="P259" s="62" t="s">
        <v>156</v>
      </c>
      <c r="Q259" s="62" t="s">
        <v>100</v>
      </c>
      <c r="R259" s="62" t="s">
        <v>162</v>
      </c>
    </row>
    <row r="260" spans="10:18" x14ac:dyDescent="0.3">
      <c r="J260" s="62" t="s">
        <v>441</v>
      </c>
      <c r="K260" s="62" t="s">
        <v>95</v>
      </c>
      <c r="L260" s="62" t="s">
        <v>98</v>
      </c>
      <c r="M260" s="62" t="s">
        <v>97</v>
      </c>
      <c r="N260" s="62" t="s">
        <v>159</v>
      </c>
      <c r="O260" s="62" t="s">
        <v>99</v>
      </c>
      <c r="P260" s="62" t="s">
        <v>158</v>
      </c>
      <c r="Q260" s="62" t="s">
        <v>100</v>
      </c>
      <c r="R260" s="62" t="s">
        <v>162</v>
      </c>
    </row>
    <row r="261" spans="10:18" x14ac:dyDescent="0.3">
      <c r="J261" s="62" t="s">
        <v>442</v>
      </c>
      <c r="K261" s="62" t="s">
        <v>95</v>
      </c>
      <c r="L261" s="62" t="s">
        <v>97</v>
      </c>
      <c r="M261" s="62" t="s">
        <v>99</v>
      </c>
      <c r="N261" s="62" t="s">
        <v>101</v>
      </c>
      <c r="O261" s="62" t="s">
        <v>156</v>
      </c>
      <c r="P261" s="62" t="s">
        <v>158</v>
      </c>
      <c r="Q261" s="62" t="s">
        <v>69</v>
      </c>
      <c r="R261" s="62" t="s">
        <v>98</v>
      </c>
    </row>
    <row r="262" spans="10:18" x14ac:dyDescent="0.3">
      <c r="J262" s="62" t="s">
        <v>443</v>
      </c>
      <c r="K262" s="62" t="s">
        <v>95</v>
      </c>
      <c r="L262" s="62" t="s">
        <v>97</v>
      </c>
      <c r="M262" s="62" t="s">
        <v>99</v>
      </c>
      <c r="N262" s="62" t="s">
        <v>159</v>
      </c>
      <c r="O262" s="62" t="s">
        <v>156</v>
      </c>
      <c r="P262" s="62" t="s">
        <v>101</v>
      </c>
      <c r="Q262" s="62" t="s">
        <v>69</v>
      </c>
      <c r="R262" s="62" t="s">
        <v>98</v>
      </c>
    </row>
    <row r="263" spans="10:18" x14ac:dyDescent="0.3">
      <c r="J263" s="62" t="s">
        <v>444</v>
      </c>
      <c r="K263" s="62" t="s">
        <v>95</v>
      </c>
      <c r="L263" s="62" t="s">
        <v>98</v>
      </c>
      <c r="M263" s="62" t="s">
        <v>97</v>
      </c>
      <c r="N263" s="62" t="s">
        <v>99</v>
      </c>
      <c r="O263" s="62" t="s">
        <v>156</v>
      </c>
      <c r="P263" s="62" t="s">
        <v>101</v>
      </c>
      <c r="Q263" s="62" t="s">
        <v>69</v>
      </c>
      <c r="R263" s="62" t="s">
        <v>162</v>
      </c>
    </row>
    <row r="264" spans="10:18" x14ac:dyDescent="0.3">
      <c r="J264" s="62" t="s">
        <v>445</v>
      </c>
      <c r="K264" s="62" t="s">
        <v>95</v>
      </c>
      <c r="L264" s="62" t="s">
        <v>97</v>
      </c>
      <c r="M264" s="62" t="s">
        <v>99</v>
      </c>
      <c r="N264" s="62" t="s">
        <v>159</v>
      </c>
      <c r="O264" s="62" t="s">
        <v>158</v>
      </c>
      <c r="P264" s="62" t="s">
        <v>101</v>
      </c>
      <c r="Q264" s="62" t="s">
        <v>69</v>
      </c>
      <c r="R264" s="62" t="s">
        <v>98</v>
      </c>
    </row>
    <row r="265" spans="10:18" x14ac:dyDescent="0.3">
      <c r="J265" s="62" t="s">
        <v>446</v>
      </c>
      <c r="K265" s="62" t="s">
        <v>95</v>
      </c>
      <c r="L265" s="62" t="s">
        <v>98</v>
      </c>
      <c r="M265" s="62" t="s">
        <v>97</v>
      </c>
      <c r="N265" s="62" t="s">
        <v>99</v>
      </c>
      <c r="O265" s="62" t="s">
        <v>158</v>
      </c>
      <c r="P265" s="62" t="s">
        <v>101</v>
      </c>
      <c r="Q265" s="62" t="s">
        <v>69</v>
      </c>
      <c r="R265" s="62" t="s">
        <v>162</v>
      </c>
    </row>
    <row r="266" spans="10:18" x14ac:dyDescent="0.3">
      <c r="J266" s="62" t="s">
        <v>447</v>
      </c>
      <c r="K266" s="62" t="s">
        <v>95</v>
      </c>
      <c r="L266" s="62" t="s">
        <v>98</v>
      </c>
      <c r="M266" s="62" t="s">
        <v>97</v>
      </c>
      <c r="N266" s="62" t="s">
        <v>159</v>
      </c>
      <c r="O266" s="62" t="s">
        <v>99</v>
      </c>
      <c r="P266" s="62" t="s">
        <v>101</v>
      </c>
      <c r="Q266" s="62" t="s">
        <v>69</v>
      </c>
      <c r="R266" s="62" t="s">
        <v>162</v>
      </c>
    </row>
    <row r="267" spans="10:18" x14ac:dyDescent="0.3">
      <c r="J267" s="62" t="s">
        <v>448</v>
      </c>
      <c r="K267" s="62" t="s">
        <v>95</v>
      </c>
      <c r="L267" s="62" t="s">
        <v>97</v>
      </c>
      <c r="M267" s="62" t="s">
        <v>99</v>
      </c>
      <c r="N267" s="62" t="s">
        <v>159</v>
      </c>
      <c r="O267" s="62" t="s">
        <v>156</v>
      </c>
      <c r="P267" s="62" t="s">
        <v>158</v>
      </c>
      <c r="Q267" s="62" t="s">
        <v>69</v>
      </c>
      <c r="R267" s="62" t="s">
        <v>98</v>
      </c>
    </row>
    <row r="268" spans="10:18" x14ac:dyDescent="0.3">
      <c r="J268" s="62" t="s">
        <v>449</v>
      </c>
      <c r="K268" s="62" t="s">
        <v>95</v>
      </c>
      <c r="L268" s="62" t="s">
        <v>98</v>
      </c>
      <c r="M268" s="62" t="s">
        <v>97</v>
      </c>
      <c r="N268" s="62" t="s">
        <v>99</v>
      </c>
      <c r="O268" s="62" t="s">
        <v>156</v>
      </c>
      <c r="P268" s="62" t="s">
        <v>158</v>
      </c>
      <c r="Q268" s="62" t="s">
        <v>69</v>
      </c>
      <c r="R268" s="62" t="s">
        <v>162</v>
      </c>
    </row>
    <row r="269" spans="10:18" x14ac:dyDescent="0.3">
      <c r="J269" s="62" t="s">
        <v>450</v>
      </c>
      <c r="K269" s="62" t="s">
        <v>95</v>
      </c>
      <c r="L269" s="62" t="s">
        <v>98</v>
      </c>
      <c r="M269" s="62" t="s">
        <v>97</v>
      </c>
      <c r="N269" s="62" t="s">
        <v>159</v>
      </c>
      <c r="O269" s="62" t="s">
        <v>99</v>
      </c>
      <c r="P269" s="62" t="s">
        <v>156</v>
      </c>
      <c r="Q269" s="62" t="s">
        <v>69</v>
      </c>
      <c r="R269" s="62" t="s">
        <v>162</v>
      </c>
    </row>
    <row r="270" spans="10:18" x14ac:dyDescent="0.3">
      <c r="J270" s="62" t="s">
        <v>451</v>
      </c>
      <c r="K270" s="62" t="s">
        <v>95</v>
      </c>
      <c r="L270" s="62" t="s">
        <v>98</v>
      </c>
      <c r="M270" s="62" t="s">
        <v>97</v>
      </c>
      <c r="N270" s="62" t="s">
        <v>159</v>
      </c>
      <c r="O270" s="62" t="s">
        <v>99</v>
      </c>
      <c r="P270" s="62" t="s">
        <v>158</v>
      </c>
      <c r="Q270" s="62" t="s">
        <v>69</v>
      </c>
      <c r="R270" s="62" t="s">
        <v>162</v>
      </c>
    </row>
    <row r="271" spans="10:18" x14ac:dyDescent="0.3">
      <c r="J271" s="62" t="s">
        <v>452</v>
      </c>
      <c r="K271" s="62" t="s">
        <v>95</v>
      </c>
      <c r="L271" s="62" t="s">
        <v>97</v>
      </c>
      <c r="M271" s="62" t="s">
        <v>99</v>
      </c>
      <c r="N271" s="62" t="s">
        <v>159</v>
      </c>
      <c r="O271" s="62" t="s">
        <v>156</v>
      </c>
      <c r="P271" s="62" t="s">
        <v>101</v>
      </c>
      <c r="Q271" s="62" t="s">
        <v>158</v>
      </c>
      <c r="R271" s="62" t="s">
        <v>98</v>
      </c>
    </row>
    <row r="272" spans="10:18" x14ac:dyDescent="0.3">
      <c r="J272" s="62" t="s">
        <v>453</v>
      </c>
      <c r="K272" s="62" t="s">
        <v>95</v>
      </c>
      <c r="L272" s="62" t="s">
        <v>98</v>
      </c>
      <c r="M272" s="62" t="s">
        <v>97</v>
      </c>
      <c r="N272" s="62" t="s">
        <v>99</v>
      </c>
      <c r="O272" s="62" t="s">
        <v>156</v>
      </c>
      <c r="P272" s="62" t="s">
        <v>101</v>
      </c>
      <c r="Q272" s="62" t="s">
        <v>158</v>
      </c>
      <c r="R272" s="62" t="s">
        <v>162</v>
      </c>
    </row>
    <row r="273" spans="10:18" x14ac:dyDescent="0.3">
      <c r="J273" s="62" t="s">
        <v>454</v>
      </c>
      <c r="K273" s="62" t="s">
        <v>95</v>
      </c>
      <c r="L273" s="62" t="s">
        <v>98</v>
      </c>
      <c r="M273" s="62" t="s">
        <v>97</v>
      </c>
      <c r="N273" s="62" t="s">
        <v>159</v>
      </c>
      <c r="O273" s="62" t="s">
        <v>99</v>
      </c>
      <c r="P273" s="62" t="s">
        <v>101</v>
      </c>
      <c r="Q273" s="62" t="s">
        <v>156</v>
      </c>
      <c r="R273" s="62" t="s">
        <v>162</v>
      </c>
    </row>
    <row r="274" spans="10:18" x14ac:dyDescent="0.3">
      <c r="J274" s="62" t="s">
        <v>455</v>
      </c>
      <c r="K274" s="62" t="s">
        <v>95</v>
      </c>
      <c r="L274" s="62" t="s">
        <v>98</v>
      </c>
      <c r="M274" s="62" t="s">
        <v>97</v>
      </c>
      <c r="N274" s="62" t="s">
        <v>159</v>
      </c>
      <c r="O274" s="62" t="s">
        <v>99</v>
      </c>
      <c r="P274" s="62" t="s">
        <v>101</v>
      </c>
      <c r="Q274" s="62" t="s">
        <v>158</v>
      </c>
      <c r="R274" s="62" t="s">
        <v>162</v>
      </c>
    </row>
    <row r="275" spans="10:18" x14ac:dyDescent="0.3">
      <c r="J275" s="62" t="s">
        <v>456</v>
      </c>
      <c r="K275" s="62" t="s">
        <v>95</v>
      </c>
      <c r="L275" s="62" t="s">
        <v>98</v>
      </c>
      <c r="M275" s="62" t="s">
        <v>97</v>
      </c>
      <c r="N275" s="62" t="s">
        <v>159</v>
      </c>
      <c r="O275" s="62" t="s">
        <v>99</v>
      </c>
      <c r="P275" s="62" t="s">
        <v>156</v>
      </c>
      <c r="Q275" s="62" t="s">
        <v>158</v>
      </c>
      <c r="R275" s="62" t="s">
        <v>162</v>
      </c>
    </row>
    <row r="276" spans="10:18" x14ac:dyDescent="0.3">
      <c r="J276" s="62" t="s">
        <v>457</v>
      </c>
      <c r="K276" s="62" t="s">
        <v>95</v>
      </c>
      <c r="L276" s="62" t="s">
        <v>97</v>
      </c>
      <c r="M276" s="62" t="s">
        <v>100</v>
      </c>
      <c r="N276" s="62" t="s">
        <v>101</v>
      </c>
      <c r="O276" s="62" t="s">
        <v>156</v>
      </c>
      <c r="P276" s="62" t="s">
        <v>158</v>
      </c>
      <c r="Q276" s="62" t="s">
        <v>69</v>
      </c>
      <c r="R276" s="62" t="s">
        <v>98</v>
      </c>
    </row>
    <row r="277" spans="10:18" x14ac:dyDescent="0.3">
      <c r="J277" s="62" t="s">
        <v>458</v>
      </c>
      <c r="K277" s="62" t="s">
        <v>95</v>
      </c>
      <c r="L277" s="62" t="s">
        <v>97</v>
      </c>
      <c r="M277" s="62" t="s">
        <v>100</v>
      </c>
      <c r="N277" s="62" t="s">
        <v>159</v>
      </c>
      <c r="O277" s="62" t="s">
        <v>156</v>
      </c>
      <c r="P277" s="62" t="s">
        <v>101</v>
      </c>
      <c r="Q277" s="62" t="s">
        <v>69</v>
      </c>
      <c r="R277" s="62" t="s">
        <v>98</v>
      </c>
    </row>
    <row r="278" spans="10:18" x14ac:dyDescent="0.3">
      <c r="J278" s="62" t="s">
        <v>459</v>
      </c>
      <c r="K278" s="62" t="s">
        <v>95</v>
      </c>
      <c r="L278" s="62" t="s">
        <v>98</v>
      </c>
      <c r="M278" s="62" t="s">
        <v>97</v>
      </c>
      <c r="N278" s="62" t="s">
        <v>101</v>
      </c>
      <c r="O278" s="62" t="s">
        <v>100</v>
      </c>
      <c r="P278" s="62" t="s">
        <v>156</v>
      </c>
      <c r="Q278" s="62" t="s">
        <v>69</v>
      </c>
      <c r="R278" s="62" t="s">
        <v>162</v>
      </c>
    </row>
    <row r="279" spans="10:18" x14ac:dyDescent="0.3">
      <c r="J279" s="62" t="s">
        <v>460</v>
      </c>
      <c r="K279" s="62" t="s">
        <v>95</v>
      </c>
      <c r="L279" s="62" t="s">
        <v>97</v>
      </c>
      <c r="M279" s="62" t="s">
        <v>100</v>
      </c>
      <c r="N279" s="62" t="s">
        <v>159</v>
      </c>
      <c r="O279" s="62" t="s">
        <v>158</v>
      </c>
      <c r="P279" s="62" t="s">
        <v>101</v>
      </c>
      <c r="Q279" s="62" t="s">
        <v>69</v>
      </c>
      <c r="R279" s="62" t="s">
        <v>98</v>
      </c>
    </row>
    <row r="280" spans="10:18" x14ac:dyDescent="0.3">
      <c r="J280" s="62" t="s">
        <v>461</v>
      </c>
      <c r="K280" s="62" t="s">
        <v>95</v>
      </c>
      <c r="L280" s="62" t="s">
        <v>98</v>
      </c>
      <c r="M280" s="62" t="s">
        <v>97</v>
      </c>
      <c r="N280" s="62" t="s">
        <v>101</v>
      </c>
      <c r="O280" s="62" t="s">
        <v>100</v>
      </c>
      <c r="P280" s="62" t="s">
        <v>158</v>
      </c>
      <c r="Q280" s="62" t="s">
        <v>69</v>
      </c>
      <c r="R280" s="62" t="s">
        <v>162</v>
      </c>
    </row>
    <row r="281" spans="10:18" x14ac:dyDescent="0.3">
      <c r="J281" s="62" t="s">
        <v>462</v>
      </c>
      <c r="K281" s="62" t="s">
        <v>95</v>
      </c>
      <c r="L281" s="62" t="s">
        <v>98</v>
      </c>
      <c r="M281" s="62" t="s">
        <v>97</v>
      </c>
      <c r="N281" s="62" t="s">
        <v>159</v>
      </c>
      <c r="O281" s="62" t="s">
        <v>100</v>
      </c>
      <c r="P281" s="62" t="s">
        <v>101</v>
      </c>
      <c r="Q281" s="62" t="s">
        <v>69</v>
      </c>
      <c r="R281" s="62" t="s">
        <v>162</v>
      </c>
    </row>
    <row r="282" spans="10:18" x14ac:dyDescent="0.3">
      <c r="J282" s="62" t="s">
        <v>463</v>
      </c>
      <c r="K282" s="62" t="s">
        <v>95</v>
      </c>
      <c r="L282" s="62" t="s">
        <v>97</v>
      </c>
      <c r="M282" s="62" t="s">
        <v>100</v>
      </c>
      <c r="N282" s="62" t="s">
        <v>159</v>
      </c>
      <c r="O282" s="62" t="s">
        <v>156</v>
      </c>
      <c r="P282" s="62" t="s">
        <v>158</v>
      </c>
      <c r="Q282" s="62" t="s">
        <v>69</v>
      </c>
      <c r="R282" s="62" t="s">
        <v>98</v>
      </c>
    </row>
    <row r="283" spans="10:18" x14ac:dyDescent="0.3">
      <c r="J283" s="62" t="s">
        <v>464</v>
      </c>
      <c r="K283" s="62" t="s">
        <v>95</v>
      </c>
      <c r="L283" s="62" t="s">
        <v>98</v>
      </c>
      <c r="M283" s="62" t="s">
        <v>97</v>
      </c>
      <c r="N283" s="62" t="s">
        <v>156</v>
      </c>
      <c r="O283" s="62" t="s">
        <v>100</v>
      </c>
      <c r="P283" s="62" t="s">
        <v>158</v>
      </c>
      <c r="Q283" s="62" t="s">
        <v>69</v>
      </c>
      <c r="R283" s="62" t="s">
        <v>162</v>
      </c>
    </row>
    <row r="284" spans="10:18" x14ac:dyDescent="0.3">
      <c r="J284" s="62" t="s">
        <v>465</v>
      </c>
      <c r="K284" s="62" t="s">
        <v>95</v>
      </c>
      <c r="L284" s="62" t="s">
        <v>98</v>
      </c>
      <c r="M284" s="62" t="s">
        <v>97</v>
      </c>
      <c r="N284" s="62" t="s">
        <v>159</v>
      </c>
      <c r="O284" s="62" t="s">
        <v>100</v>
      </c>
      <c r="P284" s="62" t="s">
        <v>156</v>
      </c>
      <c r="Q284" s="62" t="s">
        <v>69</v>
      </c>
      <c r="R284" s="62" t="s">
        <v>162</v>
      </c>
    </row>
    <row r="285" spans="10:18" x14ac:dyDescent="0.3">
      <c r="J285" s="62" t="s">
        <v>466</v>
      </c>
      <c r="K285" s="62" t="s">
        <v>95</v>
      </c>
      <c r="L285" s="62" t="s">
        <v>98</v>
      </c>
      <c r="M285" s="62" t="s">
        <v>97</v>
      </c>
      <c r="N285" s="62" t="s">
        <v>159</v>
      </c>
      <c r="O285" s="62" t="s">
        <v>100</v>
      </c>
      <c r="P285" s="62" t="s">
        <v>158</v>
      </c>
      <c r="Q285" s="62" t="s">
        <v>69</v>
      </c>
      <c r="R285" s="62" t="s">
        <v>162</v>
      </c>
    </row>
    <row r="286" spans="10:18" x14ac:dyDescent="0.3">
      <c r="J286" s="62" t="s">
        <v>467</v>
      </c>
      <c r="K286" s="62" t="s">
        <v>95</v>
      </c>
      <c r="L286" s="62" t="s">
        <v>97</v>
      </c>
      <c r="M286" s="62" t="s">
        <v>100</v>
      </c>
      <c r="N286" s="62" t="s">
        <v>159</v>
      </c>
      <c r="O286" s="62" t="s">
        <v>156</v>
      </c>
      <c r="P286" s="62" t="s">
        <v>101</v>
      </c>
      <c r="Q286" s="62" t="s">
        <v>158</v>
      </c>
      <c r="R286" s="62" t="s">
        <v>98</v>
      </c>
    </row>
    <row r="287" spans="10:18" x14ac:dyDescent="0.3">
      <c r="J287" s="62" t="s">
        <v>468</v>
      </c>
      <c r="K287" s="62" t="s">
        <v>95</v>
      </c>
      <c r="L287" s="62" t="s">
        <v>98</v>
      </c>
      <c r="M287" s="62" t="s">
        <v>97</v>
      </c>
      <c r="N287" s="62" t="s">
        <v>101</v>
      </c>
      <c r="O287" s="62" t="s">
        <v>100</v>
      </c>
      <c r="P287" s="62" t="s">
        <v>156</v>
      </c>
      <c r="Q287" s="62" t="s">
        <v>158</v>
      </c>
      <c r="R287" s="62" t="s">
        <v>162</v>
      </c>
    </row>
    <row r="288" spans="10:18" x14ac:dyDescent="0.3">
      <c r="J288" s="62" t="s">
        <v>469</v>
      </c>
      <c r="K288" s="62" t="s">
        <v>95</v>
      </c>
      <c r="L288" s="62" t="s">
        <v>98</v>
      </c>
      <c r="M288" s="62" t="s">
        <v>97</v>
      </c>
      <c r="N288" s="62" t="s">
        <v>159</v>
      </c>
      <c r="O288" s="62" t="s">
        <v>100</v>
      </c>
      <c r="P288" s="62" t="s">
        <v>101</v>
      </c>
      <c r="Q288" s="62" t="s">
        <v>156</v>
      </c>
      <c r="R288" s="62" t="s">
        <v>162</v>
      </c>
    </row>
    <row r="289" spans="10:18" x14ac:dyDescent="0.3">
      <c r="J289" s="62" t="s">
        <v>470</v>
      </c>
      <c r="K289" s="62" t="s">
        <v>95</v>
      </c>
      <c r="L289" s="62" t="s">
        <v>98</v>
      </c>
      <c r="M289" s="62" t="s">
        <v>97</v>
      </c>
      <c r="N289" s="62" t="s">
        <v>159</v>
      </c>
      <c r="O289" s="62" t="s">
        <v>100</v>
      </c>
      <c r="P289" s="62" t="s">
        <v>101</v>
      </c>
      <c r="Q289" s="62" t="s">
        <v>158</v>
      </c>
      <c r="R289" s="62" t="s">
        <v>162</v>
      </c>
    </row>
    <row r="290" spans="10:18" x14ac:dyDescent="0.3">
      <c r="J290" s="62" t="s">
        <v>471</v>
      </c>
      <c r="K290" s="62" t="s">
        <v>95</v>
      </c>
      <c r="L290" s="62" t="s">
        <v>98</v>
      </c>
      <c r="M290" s="62" t="s">
        <v>97</v>
      </c>
      <c r="N290" s="62" t="s">
        <v>159</v>
      </c>
      <c r="O290" s="62" t="s">
        <v>100</v>
      </c>
      <c r="P290" s="62" t="s">
        <v>156</v>
      </c>
      <c r="Q290" s="62" t="s">
        <v>158</v>
      </c>
      <c r="R290" s="62" t="s">
        <v>162</v>
      </c>
    </row>
    <row r="291" spans="10:18" x14ac:dyDescent="0.3">
      <c r="J291" s="62" t="s">
        <v>472</v>
      </c>
      <c r="K291" s="62" t="s">
        <v>95</v>
      </c>
      <c r="L291" s="62" t="s">
        <v>97</v>
      </c>
      <c r="M291" s="62" t="s">
        <v>101</v>
      </c>
      <c r="N291" s="62" t="s">
        <v>159</v>
      </c>
      <c r="O291" s="62" t="s">
        <v>156</v>
      </c>
      <c r="P291" s="62" t="s">
        <v>158</v>
      </c>
      <c r="Q291" s="62" t="s">
        <v>69</v>
      </c>
      <c r="R291" s="62" t="s">
        <v>98</v>
      </c>
    </row>
    <row r="292" spans="10:18" x14ac:dyDescent="0.3">
      <c r="J292" s="62" t="s">
        <v>473</v>
      </c>
      <c r="K292" s="62" t="s">
        <v>95</v>
      </c>
      <c r="L292" s="62" t="s">
        <v>98</v>
      </c>
      <c r="M292" s="62" t="s">
        <v>97</v>
      </c>
      <c r="N292" s="62" t="s">
        <v>101</v>
      </c>
      <c r="O292" s="62" t="s">
        <v>156</v>
      </c>
      <c r="P292" s="62" t="s">
        <v>158</v>
      </c>
      <c r="Q292" s="62" t="s">
        <v>69</v>
      </c>
      <c r="R292" s="62" t="s">
        <v>162</v>
      </c>
    </row>
    <row r="293" spans="10:18" x14ac:dyDescent="0.3">
      <c r="J293" s="62" t="s">
        <v>474</v>
      </c>
      <c r="K293" s="62" t="s">
        <v>95</v>
      </c>
      <c r="L293" s="62" t="s">
        <v>98</v>
      </c>
      <c r="M293" s="62" t="s">
        <v>97</v>
      </c>
      <c r="N293" s="62" t="s">
        <v>159</v>
      </c>
      <c r="O293" s="62" t="s">
        <v>156</v>
      </c>
      <c r="P293" s="62" t="s">
        <v>101</v>
      </c>
      <c r="Q293" s="62" t="s">
        <v>69</v>
      </c>
      <c r="R293" s="62" t="s">
        <v>162</v>
      </c>
    </row>
    <row r="294" spans="10:18" x14ac:dyDescent="0.3">
      <c r="J294" s="62" t="s">
        <v>475</v>
      </c>
      <c r="K294" s="62" t="s">
        <v>95</v>
      </c>
      <c r="L294" s="62" t="s">
        <v>98</v>
      </c>
      <c r="M294" s="62" t="s">
        <v>97</v>
      </c>
      <c r="N294" s="62" t="s">
        <v>159</v>
      </c>
      <c r="O294" s="62" t="s">
        <v>158</v>
      </c>
      <c r="P294" s="62" t="s">
        <v>101</v>
      </c>
      <c r="Q294" s="62" t="s">
        <v>69</v>
      </c>
      <c r="R294" s="62" t="s">
        <v>162</v>
      </c>
    </row>
    <row r="295" spans="10:18" x14ac:dyDescent="0.3">
      <c r="J295" s="62" t="s">
        <v>476</v>
      </c>
      <c r="K295" s="62" t="s">
        <v>95</v>
      </c>
      <c r="L295" s="62" t="s">
        <v>98</v>
      </c>
      <c r="M295" s="62" t="s">
        <v>97</v>
      </c>
      <c r="N295" s="62" t="s">
        <v>159</v>
      </c>
      <c r="O295" s="62" t="s">
        <v>156</v>
      </c>
      <c r="P295" s="62" t="s">
        <v>158</v>
      </c>
      <c r="Q295" s="62" t="s">
        <v>69</v>
      </c>
      <c r="R295" s="62" t="s">
        <v>162</v>
      </c>
    </row>
    <row r="296" spans="10:18" x14ac:dyDescent="0.3">
      <c r="J296" s="62" t="s">
        <v>477</v>
      </c>
      <c r="K296" s="62" t="s">
        <v>95</v>
      </c>
      <c r="L296" s="62" t="s">
        <v>98</v>
      </c>
      <c r="M296" s="62" t="s">
        <v>97</v>
      </c>
      <c r="N296" s="62" t="s">
        <v>159</v>
      </c>
      <c r="O296" s="62" t="s">
        <v>156</v>
      </c>
      <c r="P296" s="62" t="s">
        <v>101</v>
      </c>
      <c r="Q296" s="62" t="s">
        <v>158</v>
      </c>
      <c r="R296" s="62" t="s">
        <v>162</v>
      </c>
    </row>
    <row r="297" spans="10:18" x14ac:dyDescent="0.3">
      <c r="J297" s="62" t="s">
        <v>478</v>
      </c>
      <c r="K297" s="62" t="s">
        <v>95</v>
      </c>
      <c r="L297" s="62" t="s">
        <v>97</v>
      </c>
      <c r="M297" s="62" t="s">
        <v>99</v>
      </c>
      <c r="N297" s="62" t="s">
        <v>101</v>
      </c>
      <c r="O297" s="62" t="s">
        <v>100</v>
      </c>
      <c r="P297" s="62" t="s">
        <v>156</v>
      </c>
      <c r="Q297" s="62" t="s">
        <v>69</v>
      </c>
      <c r="R297" s="62" t="s">
        <v>158</v>
      </c>
    </row>
    <row r="298" spans="10:18" x14ac:dyDescent="0.3">
      <c r="J298" s="62" t="s">
        <v>479</v>
      </c>
      <c r="K298" s="62" t="s">
        <v>95</v>
      </c>
      <c r="L298" s="62" t="s">
        <v>97</v>
      </c>
      <c r="M298" s="62" t="s">
        <v>99</v>
      </c>
      <c r="N298" s="62" t="s">
        <v>159</v>
      </c>
      <c r="O298" s="62" t="s">
        <v>100</v>
      </c>
      <c r="P298" s="62" t="s">
        <v>101</v>
      </c>
      <c r="Q298" s="62" t="s">
        <v>69</v>
      </c>
      <c r="R298" s="62" t="s">
        <v>156</v>
      </c>
    </row>
    <row r="299" spans="10:18" x14ac:dyDescent="0.3">
      <c r="J299" s="62" t="s">
        <v>480</v>
      </c>
      <c r="K299" s="62" t="s">
        <v>95</v>
      </c>
      <c r="L299" s="62" t="s">
        <v>97</v>
      </c>
      <c r="M299" s="62" t="s">
        <v>99</v>
      </c>
      <c r="N299" s="62" t="s">
        <v>101</v>
      </c>
      <c r="O299" s="62" t="s">
        <v>100</v>
      </c>
      <c r="P299" s="62" t="s">
        <v>156</v>
      </c>
      <c r="Q299" s="62" t="s">
        <v>69</v>
      </c>
      <c r="R299" s="62" t="s">
        <v>162</v>
      </c>
    </row>
    <row r="300" spans="10:18" x14ac:dyDescent="0.3">
      <c r="J300" s="62" t="s">
        <v>481</v>
      </c>
      <c r="K300" s="62" t="s">
        <v>95</v>
      </c>
      <c r="L300" s="62" t="s">
        <v>97</v>
      </c>
      <c r="M300" s="62" t="s">
        <v>99</v>
      </c>
      <c r="N300" s="62" t="s">
        <v>159</v>
      </c>
      <c r="O300" s="62" t="s">
        <v>100</v>
      </c>
      <c r="P300" s="62" t="s">
        <v>101</v>
      </c>
      <c r="Q300" s="62" t="s">
        <v>69</v>
      </c>
      <c r="R300" s="62" t="s">
        <v>158</v>
      </c>
    </row>
    <row r="301" spans="10:18" x14ac:dyDescent="0.3">
      <c r="J301" s="62" t="s">
        <v>482</v>
      </c>
      <c r="K301" s="62" t="s">
        <v>95</v>
      </c>
      <c r="L301" s="62" t="s">
        <v>97</v>
      </c>
      <c r="M301" s="62" t="s">
        <v>99</v>
      </c>
      <c r="N301" s="62" t="s">
        <v>101</v>
      </c>
      <c r="O301" s="62" t="s">
        <v>100</v>
      </c>
      <c r="P301" s="62" t="s">
        <v>158</v>
      </c>
      <c r="Q301" s="62" t="s">
        <v>69</v>
      </c>
      <c r="R301" s="62" t="s">
        <v>162</v>
      </c>
    </row>
    <row r="302" spans="10:18" x14ac:dyDescent="0.3">
      <c r="J302" s="62" t="s">
        <v>483</v>
      </c>
      <c r="K302" s="62" t="s">
        <v>95</v>
      </c>
      <c r="L302" s="62" t="s">
        <v>97</v>
      </c>
      <c r="M302" s="62" t="s">
        <v>99</v>
      </c>
      <c r="N302" s="62" t="s">
        <v>159</v>
      </c>
      <c r="O302" s="62" t="s">
        <v>100</v>
      </c>
      <c r="P302" s="62" t="s">
        <v>101</v>
      </c>
      <c r="Q302" s="62" t="s">
        <v>69</v>
      </c>
      <c r="R302" s="62" t="s">
        <v>162</v>
      </c>
    </row>
    <row r="303" spans="10:18" x14ac:dyDescent="0.3">
      <c r="J303" s="62" t="s">
        <v>484</v>
      </c>
      <c r="K303" s="62" t="s">
        <v>95</v>
      </c>
      <c r="L303" s="62" t="s">
        <v>97</v>
      </c>
      <c r="M303" s="62" t="s">
        <v>99</v>
      </c>
      <c r="N303" s="62" t="s">
        <v>159</v>
      </c>
      <c r="O303" s="62" t="s">
        <v>100</v>
      </c>
      <c r="P303" s="62" t="s">
        <v>156</v>
      </c>
      <c r="Q303" s="62" t="s">
        <v>69</v>
      </c>
      <c r="R303" s="62" t="s">
        <v>158</v>
      </c>
    </row>
    <row r="304" spans="10:18" x14ac:dyDescent="0.3">
      <c r="J304" s="62" t="s">
        <v>485</v>
      </c>
      <c r="K304" s="62" t="s">
        <v>95</v>
      </c>
      <c r="L304" s="62" t="s">
        <v>97</v>
      </c>
      <c r="M304" s="62" t="s">
        <v>99</v>
      </c>
      <c r="N304" s="62" t="s">
        <v>156</v>
      </c>
      <c r="O304" s="62" t="s">
        <v>100</v>
      </c>
      <c r="P304" s="62" t="s">
        <v>158</v>
      </c>
      <c r="Q304" s="62" t="s">
        <v>69</v>
      </c>
      <c r="R304" s="62" t="s">
        <v>162</v>
      </c>
    </row>
    <row r="305" spans="10:18" x14ac:dyDescent="0.3">
      <c r="J305" s="62" t="s">
        <v>486</v>
      </c>
      <c r="K305" s="62" t="s">
        <v>95</v>
      </c>
      <c r="L305" s="62" t="s">
        <v>97</v>
      </c>
      <c r="M305" s="62" t="s">
        <v>99</v>
      </c>
      <c r="N305" s="62" t="s">
        <v>159</v>
      </c>
      <c r="O305" s="62" t="s">
        <v>100</v>
      </c>
      <c r="P305" s="62" t="s">
        <v>156</v>
      </c>
      <c r="Q305" s="62" t="s">
        <v>69</v>
      </c>
      <c r="R305" s="62" t="s">
        <v>162</v>
      </c>
    </row>
    <row r="306" spans="10:18" x14ac:dyDescent="0.3">
      <c r="J306" s="62" t="s">
        <v>487</v>
      </c>
      <c r="K306" s="62" t="s">
        <v>95</v>
      </c>
      <c r="L306" s="62" t="s">
        <v>97</v>
      </c>
      <c r="M306" s="62" t="s">
        <v>99</v>
      </c>
      <c r="N306" s="62" t="s">
        <v>159</v>
      </c>
      <c r="O306" s="62" t="s">
        <v>100</v>
      </c>
      <c r="P306" s="62" t="s">
        <v>158</v>
      </c>
      <c r="Q306" s="62" t="s">
        <v>69</v>
      </c>
      <c r="R306" s="62" t="s">
        <v>162</v>
      </c>
    </row>
    <row r="307" spans="10:18" x14ac:dyDescent="0.3">
      <c r="J307" s="62" t="s">
        <v>488</v>
      </c>
      <c r="K307" s="62" t="s">
        <v>95</v>
      </c>
      <c r="L307" s="62" t="s">
        <v>97</v>
      </c>
      <c r="M307" s="62" t="s">
        <v>99</v>
      </c>
      <c r="N307" s="62" t="s">
        <v>159</v>
      </c>
      <c r="O307" s="62" t="s">
        <v>100</v>
      </c>
      <c r="P307" s="62" t="s">
        <v>101</v>
      </c>
      <c r="Q307" s="62" t="s">
        <v>156</v>
      </c>
      <c r="R307" s="62" t="s">
        <v>158</v>
      </c>
    </row>
    <row r="308" spans="10:18" x14ac:dyDescent="0.3">
      <c r="J308" s="62" t="s">
        <v>489</v>
      </c>
      <c r="K308" s="62" t="s">
        <v>95</v>
      </c>
      <c r="L308" s="62" t="s">
        <v>97</v>
      </c>
      <c r="M308" s="62" t="s">
        <v>99</v>
      </c>
      <c r="N308" s="62" t="s">
        <v>101</v>
      </c>
      <c r="O308" s="62" t="s">
        <v>100</v>
      </c>
      <c r="P308" s="62" t="s">
        <v>156</v>
      </c>
      <c r="Q308" s="62" t="s">
        <v>158</v>
      </c>
      <c r="R308" s="62" t="s">
        <v>162</v>
      </c>
    </row>
    <row r="309" spans="10:18" x14ac:dyDescent="0.3">
      <c r="J309" s="62" t="s">
        <v>490</v>
      </c>
      <c r="K309" s="62" t="s">
        <v>95</v>
      </c>
      <c r="L309" s="62" t="s">
        <v>97</v>
      </c>
      <c r="M309" s="62" t="s">
        <v>99</v>
      </c>
      <c r="N309" s="62" t="s">
        <v>159</v>
      </c>
      <c r="O309" s="62" t="s">
        <v>100</v>
      </c>
      <c r="P309" s="62" t="s">
        <v>101</v>
      </c>
      <c r="Q309" s="62" t="s">
        <v>156</v>
      </c>
      <c r="R309" s="62" t="s">
        <v>162</v>
      </c>
    </row>
    <row r="310" spans="10:18" x14ac:dyDescent="0.3">
      <c r="J310" s="62" t="s">
        <v>491</v>
      </c>
      <c r="K310" s="62" t="s">
        <v>95</v>
      </c>
      <c r="L310" s="62" t="s">
        <v>97</v>
      </c>
      <c r="M310" s="62" t="s">
        <v>99</v>
      </c>
      <c r="N310" s="62" t="s">
        <v>159</v>
      </c>
      <c r="O310" s="62" t="s">
        <v>100</v>
      </c>
      <c r="P310" s="62" t="s">
        <v>101</v>
      </c>
      <c r="Q310" s="62" t="s">
        <v>158</v>
      </c>
      <c r="R310" s="62" t="s">
        <v>162</v>
      </c>
    </row>
    <row r="311" spans="10:18" x14ac:dyDescent="0.3">
      <c r="J311" s="62" t="s">
        <v>492</v>
      </c>
      <c r="K311" s="62" t="s">
        <v>95</v>
      </c>
      <c r="L311" s="62" t="s">
        <v>97</v>
      </c>
      <c r="M311" s="62" t="s">
        <v>99</v>
      </c>
      <c r="N311" s="62" t="s">
        <v>159</v>
      </c>
      <c r="O311" s="62" t="s">
        <v>100</v>
      </c>
      <c r="P311" s="62" t="s">
        <v>156</v>
      </c>
      <c r="Q311" s="62" t="s">
        <v>158</v>
      </c>
      <c r="R311" s="62" t="s">
        <v>162</v>
      </c>
    </row>
    <row r="312" spans="10:18" x14ac:dyDescent="0.3">
      <c r="J312" s="62" t="s">
        <v>493</v>
      </c>
      <c r="K312" s="62" t="s">
        <v>95</v>
      </c>
      <c r="L312" s="62" t="s">
        <v>97</v>
      </c>
      <c r="M312" s="62" t="s">
        <v>99</v>
      </c>
      <c r="N312" s="62" t="s">
        <v>159</v>
      </c>
      <c r="O312" s="62" t="s">
        <v>156</v>
      </c>
      <c r="P312" s="62" t="s">
        <v>101</v>
      </c>
      <c r="Q312" s="62" t="s">
        <v>69</v>
      </c>
      <c r="R312" s="62" t="s">
        <v>158</v>
      </c>
    </row>
    <row r="313" spans="10:18" x14ac:dyDescent="0.3">
      <c r="J313" s="62" t="s">
        <v>494</v>
      </c>
      <c r="K313" s="62" t="s">
        <v>95</v>
      </c>
      <c r="L313" s="62" t="s">
        <v>97</v>
      </c>
      <c r="M313" s="62" t="s">
        <v>99</v>
      </c>
      <c r="N313" s="62" t="s">
        <v>101</v>
      </c>
      <c r="O313" s="62" t="s">
        <v>156</v>
      </c>
      <c r="P313" s="62" t="s">
        <v>158</v>
      </c>
      <c r="Q313" s="62" t="s">
        <v>69</v>
      </c>
      <c r="R313" s="62" t="s">
        <v>162</v>
      </c>
    </row>
    <row r="314" spans="10:18" x14ac:dyDescent="0.3">
      <c r="J314" s="62" t="s">
        <v>495</v>
      </c>
      <c r="K314" s="62" t="s">
        <v>95</v>
      </c>
      <c r="L314" s="62" t="s">
        <v>97</v>
      </c>
      <c r="M314" s="62" t="s">
        <v>99</v>
      </c>
      <c r="N314" s="62" t="s">
        <v>159</v>
      </c>
      <c r="O314" s="62" t="s">
        <v>156</v>
      </c>
      <c r="P314" s="62" t="s">
        <v>101</v>
      </c>
      <c r="Q314" s="62" t="s">
        <v>69</v>
      </c>
      <c r="R314" s="62" t="s">
        <v>162</v>
      </c>
    </row>
    <row r="315" spans="10:18" x14ac:dyDescent="0.3">
      <c r="J315" s="62" t="s">
        <v>496</v>
      </c>
      <c r="K315" s="62" t="s">
        <v>95</v>
      </c>
      <c r="L315" s="62" t="s">
        <v>97</v>
      </c>
      <c r="M315" s="62" t="s">
        <v>99</v>
      </c>
      <c r="N315" s="62" t="s">
        <v>159</v>
      </c>
      <c r="O315" s="62" t="s">
        <v>158</v>
      </c>
      <c r="P315" s="62" t="s">
        <v>101</v>
      </c>
      <c r="Q315" s="62" t="s">
        <v>69</v>
      </c>
      <c r="R315" s="62" t="s">
        <v>162</v>
      </c>
    </row>
    <row r="316" spans="10:18" x14ac:dyDescent="0.3">
      <c r="J316" s="62" t="s">
        <v>497</v>
      </c>
      <c r="K316" s="62" t="s">
        <v>95</v>
      </c>
      <c r="L316" s="62" t="s">
        <v>97</v>
      </c>
      <c r="M316" s="62" t="s">
        <v>99</v>
      </c>
      <c r="N316" s="62" t="s">
        <v>159</v>
      </c>
      <c r="O316" s="62" t="s">
        <v>156</v>
      </c>
      <c r="P316" s="62" t="s">
        <v>158</v>
      </c>
      <c r="Q316" s="62" t="s">
        <v>69</v>
      </c>
      <c r="R316" s="62" t="s">
        <v>162</v>
      </c>
    </row>
    <row r="317" spans="10:18" x14ac:dyDescent="0.3">
      <c r="J317" s="62" t="s">
        <v>498</v>
      </c>
      <c r="K317" s="62" t="s">
        <v>95</v>
      </c>
      <c r="L317" s="62" t="s">
        <v>97</v>
      </c>
      <c r="M317" s="62" t="s">
        <v>99</v>
      </c>
      <c r="N317" s="62" t="s">
        <v>159</v>
      </c>
      <c r="O317" s="62" t="s">
        <v>156</v>
      </c>
      <c r="P317" s="62" t="s">
        <v>101</v>
      </c>
      <c r="Q317" s="62" t="s">
        <v>158</v>
      </c>
      <c r="R317" s="62" t="s">
        <v>162</v>
      </c>
    </row>
    <row r="318" spans="10:18" x14ac:dyDescent="0.3">
      <c r="J318" s="62" t="s">
        <v>499</v>
      </c>
      <c r="K318" s="62" t="s">
        <v>95</v>
      </c>
      <c r="L318" s="62" t="s">
        <v>97</v>
      </c>
      <c r="M318" s="62" t="s">
        <v>100</v>
      </c>
      <c r="N318" s="62" t="s">
        <v>159</v>
      </c>
      <c r="O318" s="62" t="s">
        <v>156</v>
      </c>
      <c r="P318" s="62" t="s">
        <v>101</v>
      </c>
      <c r="Q318" s="62" t="s">
        <v>69</v>
      </c>
      <c r="R318" s="62" t="s">
        <v>158</v>
      </c>
    </row>
    <row r="319" spans="10:18" x14ac:dyDescent="0.3">
      <c r="J319" s="62" t="s">
        <v>500</v>
      </c>
      <c r="K319" s="62" t="s">
        <v>95</v>
      </c>
      <c r="L319" s="62" t="s">
        <v>97</v>
      </c>
      <c r="M319" s="62" t="s">
        <v>100</v>
      </c>
      <c r="N319" s="62" t="s">
        <v>101</v>
      </c>
      <c r="O319" s="62" t="s">
        <v>156</v>
      </c>
      <c r="P319" s="62" t="s">
        <v>158</v>
      </c>
      <c r="Q319" s="62" t="s">
        <v>69</v>
      </c>
      <c r="R319" s="62" t="s">
        <v>162</v>
      </c>
    </row>
    <row r="320" spans="10:18" x14ac:dyDescent="0.3">
      <c r="J320" s="62" t="s">
        <v>501</v>
      </c>
      <c r="K320" s="62" t="s">
        <v>95</v>
      </c>
      <c r="L320" s="62" t="s">
        <v>97</v>
      </c>
      <c r="M320" s="62" t="s">
        <v>100</v>
      </c>
      <c r="N320" s="62" t="s">
        <v>159</v>
      </c>
      <c r="O320" s="62" t="s">
        <v>156</v>
      </c>
      <c r="P320" s="62" t="s">
        <v>101</v>
      </c>
      <c r="Q320" s="62" t="s">
        <v>69</v>
      </c>
      <c r="R320" s="62" t="s">
        <v>162</v>
      </c>
    </row>
    <row r="321" spans="10:18" x14ac:dyDescent="0.3">
      <c r="J321" s="62" t="s">
        <v>502</v>
      </c>
      <c r="K321" s="62" t="s">
        <v>95</v>
      </c>
      <c r="L321" s="62" t="s">
        <v>97</v>
      </c>
      <c r="M321" s="62" t="s">
        <v>100</v>
      </c>
      <c r="N321" s="62" t="s">
        <v>159</v>
      </c>
      <c r="O321" s="62" t="s">
        <v>158</v>
      </c>
      <c r="P321" s="62" t="s">
        <v>101</v>
      </c>
      <c r="Q321" s="62" t="s">
        <v>69</v>
      </c>
      <c r="R321" s="62" t="s">
        <v>162</v>
      </c>
    </row>
    <row r="322" spans="10:18" x14ac:dyDescent="0.3">
      <c r="J322" s="62" t="s">
        <v>503</v>
      </c>
      <c r="K322" s="62" t="s">
        <v>95</v>
      </c>
      <c r="L322" s="62" t="s">
        <v>97</v>
      </c>
      <c r="M322" s="62" t="s">
        <v>100</v>
      </c>
      <c r="N322" s="62" t="s">
        <v>159</v>
      </c>
      <c r="O322" s="62" t="s">
        <v>156</v>
      </c>
      <c r="P322" s="62" t="s">
        <v>158</v>
      </c>
      <c r="Q322" s="62" t="s">
        <v>69</v>
      </c>
      <c r="R322" s="62" t="s">
        <v>162</v>
      </c>
    </row>
    <row r="323" spans="10:18" x14ac:dyDescent="0.3">
      <c r="J323" s="62" t="s">
        <v>504</v>
      </c>
      <c r="K323" s="62" t="s">
        <v>95</v>
      </c>
      <c r="L323" s="62" t="s">
        <v>97</v>
      </c>
      <c r="M323" s="62" t="s">
        <v>100</v>
      </c>
      <c r="N323" s="62" t="s">
        <v>159</v>
      </c>
      <c r="O323" s="62" t="s">
        <v>156</v>
      </c>
      <c r="P323" s="62" t="s">
        <v>101</v>
      </c>
      <c r="Q323" s="62" t="s">
        <v>158</v>
      </c>
      <c r="R323" s="62" t="s">
        <v>162</v>
      </c>
    </row>
    <row r="324" spans="10:18" x14ac:dyDescent="0.3">
      <c r="J324" s="62" t="s">
        <v>505</v>
      </c>
      <c r="K324" s="62" t="s">
        <v>95</v>
      </c>
      <c r="L324" s="62" t="s">
        <v>97</v>
      </c>
      <c r="M324" s="62" t="s">
        <v>101</v>
      </c>
      <c r="N324" s="62" t="s">
        <v>159</v>
      </c>
      <c r="O324" s="62" t="s">
        <v>156</v>
      </c>
      <c r="P324" s="62" t="s">
        <v>158</v>
      </c>
      <c r="Q324" s="62" t="s">
        <v>69</v>
      </c>
      <c r="R324" s="62" t="s">
        <v>162</v>
      </c>
    </row>
    <row r="325" spans="10:18" x14ac:dyDescent="0.3">
      <c r="J325" s="62" t="s">
        <v>506</v>
      </c>
      <c r="K325" s="62" t="s">
        <v>95</v>
      </c>
      <c r="L325" s="62" t="s">
        <v>98</v>
      </c>
      <c r="M325" s="62" t="s">
        <v>99</v>
      </c>
      <c r="N325" s="62" t="s">
        <v>101</v>
      </c>
      <c r="O325" s="62" t="s">
        <v>100</v>
      </c>
      <c r="P325" s="62" t="s">
        <v>156</v>
      </c>
      <c r="Q325" s="62" t="s">
        <v>69</v>
      </c>
      <c r="R325" s="62" t="s">
        <v>158</v>
      </c>
    </row>
    <row r="326" spans="10:18" x14ac:dyDescent="0.3">
      <c r="J326" s="62" t="s">
        <v>507</v>
      </c>
      <c r="K326" s="62" t="s">
        <v>95</v>
      </c>
      <c r="L326" s="62" t="s">
        <v>98</v>
      </c>
      <c r="M326" s="62" t="s">
        <v>99</v>
      </c>
      <c r="N326" s="62" t="s">
        <v>159</v>
      </c>
      <c r="O326" s="62" t="s">
        <v>100</v>
      </c>
      <c r="P326" s="62" t="s">
        <v>101</v>
      </c>
      <c r="Q326" s="62" t="s">
        <v>69</v>
      </c>
      <c r="R326" s="62" t="s">
        <v>156</v>
      </c>
    </row>
    <row r="327" spans="10:18" x14ac:dyDescent="0.3">
      <c r="J327" s="62" t="s">
        <v>508</v>
      </c>
      <c r="K327" s="62" t="s">
        <v>95</v>
      </c>
      <c r="L327" s="62" t="s">
        <v>98</v>
      </c>
      <c r="M327" s="62" t="s">
        <v>99</v>
      </c>
      <c r="N327" s="62" t="s">
        <v>101</v>
      </c>
      <c r="O327" s="62" t="s">
        <v>100</v>
      </c>
      <c r="P327" s="62" t="s">
        <v>156</v>
      </c>
      <c r="Q327" s="62" t="s">
        <v>69</v>
      </c>
      <c r="R327" s="62" t="s">
        <v>162</v>
      </c>
    </row>
    <row r="328" spans="10:18" x14ac:dyDescent="0.3">
      <c r="J328" s="62" t="s">
        <v>509</v>
      </c>
      <c r="K328" s="62" t="s">
        <v>95</v>
      </c>
      <c r="L328" s="62" t="s">
        <v>98</v>
      </c>
      <c r="M328" s="62" t="s">
        <v>99</v>
      </c>
      <c r="N328" s="62" t="s">
        <v>159</v>
      </c>
      <c r="O328" s="62" t="s">
        <v>100</v>
      </c>
      <c r="P328" s="62" t="s">
        <v>101</v>
      </c>
      <c r="Q328" s="62" t="s">
        <v>69</v>
      </c>
      <c r="R328" s="62" t="s">
        <v>158</v>
      </c>
    </row>
    <row r="329" spans="10:18" x14ac:dyDescent="0.3">
      <c r="J329" s="62" t="s">
        <v>510</v>
      </c>
      <c r="K329" s="62" t="s">
        <v>95</v>
      </c>
      <c r="L329" s="62" t="s">
        <v>98</v>
      </c>
      <c r="M329" s="62" t="s">
        <v>99</v>
      </c>
      <c r="N329" s="62" t="s">
        <v>101</v>
      </c>
      <c r="O329" s="62" t="s">
        <v>100</v>
      </c>
      <c r="P329" s="62" t="s">
        <v>158</v>
      </c>
      <c r="Q329" s="62" t="s">
        <v>69</v>
      </c>
      <c r="R329" s="62" t="s">
        <v>162</v>
      </c>
    </row>
    <row r="330" spans="10:18" x14ac:dyDescent="0.3">
      <c r="J330" s="62" t="s">
        <v>511</v>
      </c>
      <c r="K330" s="62" t="s">
        <v>95</v>
      </c>
      <c r="L330" s="62" t="s">
        <v>98</v>
      </c>
      <c r="M330" s="62" t="s">
        <v>99</v>
      </c>
      <c r="N330" s="62" t="s">
        <v>159</v>
      </c>
      <c r="O330" s="62" t="s">
        <v>100</v>
      </c>
      <c r="P330" s="62" t="s">
        <v>101</v>
      </c>
      <c r="Q330" s="62" t="s">
        <v>69</v>
      </c>
      <c r="R330" s="62" t="s">
        <v>162</v>
      </c>
    </row>
    <row r="331" spans="10:18" x14ac:dyDescent="0.3">
      <c r="J331" s="62" t="s">
        <v>512</v>
      </c>
      <c r="K331" s="62" t="s">
        <v>95</v>
      </c>
      <c r="L331" s="62" t="s">
        <v>98</v>
      </c>
      <c r="M331" s="62" t="s">
        <v>99</v>
      </c>
      <c r="N331" s="62" t="s">
        <v>159</v>
      </c>
      <c r="O331" s="62" t="s">
        <v>100</v>
      </c>
      <c r="P331" s="62" t="s">
        <v>156</v>
      </c>
      <c r="Q331" s="62" t="s">
        <v>69</v>
      </c>
      <c r="R331" s="62" t="s">
        <v>158</v>
      </c>
    </row>
    <row r="332" spans="10:18" x14ac:dyDescent="0.3">
      <c r="J332" s="62" t="s">
        <v>513</v>
      </c>
      <c r="K332" s="62" t="s">
        <v>95</v>
      </c>
      <c r="L332" s="62" t="s">
        <v>98</v>
      </c>
      <c r="M332" s="62" t="s">
        <v>99</v>
      </c>
      <c r="N332" s="62" t="s">
        <v>156</v>
      </c>
      <c r="O332" s="62" t="s">
        <v>100</v>
      </c>
      <c r="P332" s="62" t="s">
        <v>158</v>
      </c>
      <c r="Q332" s="62" t="s">
        <v>69</v>
      </c>
      <c r="R332" s="62" t="s">
        <v>162</v>
      </c>
    </row>
    <row r="333" spans="10:18" x14ac:dyDescent="0.3">
      <c r="J333" s="62" t="s">
        <v>514</v>
      </c>
      <c r="K333" s="62" t="s">
        <v>95</v>
      </c>
      <c r="L333" s="62" t="s">
        <v>98</v>
      </c>
      <c r="M333" s="62" t="s">
        <v>99</v>
      </c>
      <c r="N333" s="62" t="s">
        <v>159</v>
      </c>
      <c r="O333" s="62" t="s">
        <v>100</v>
      </c>
      <c r="P333" s="62" t="s">
        <v>156</v>
      </c>
      <c r="Q333" s="62" t="s">
        <v>69</v>
      </c>
      <c r="R333" s="62" t="s">
        <v>162</v>
      </c>
    </row>
    <row r="334" spans="10:18" x14ac:dyDescent="0.3">
      <c r="J334" s="62" t="s">
        <v>515</v>
      </c>
      <c r="K334" s="62" t="s">
        <v>95</v>
      </c>
      <c r="L334" s="62" t="s">
        <v>98</v>
      </c>
      <c r="M334" s="62" t="s">
        <v>99</v>
      </c>
      <c r="N334" s="62" t="s">
        <v>159</v>
      </c>
      <c r="O334" s="62" t="s">
        <v>100</v>
      </c>
      <c r="P334" s="62" t="s">
        <v>158</v>
      </c>
      <c r="Q334" s="62" t="s">
        <v>69</v>
      </c>
      <c r="R334" s="62" t="s">
        <v>162</v>
      </c>
    </row>
    <row r="335" spans="10:18" x14ac:dyDescent="0.3">
      <c r="J335" s="62" t="s">
        <v>516</v>
      </c>
      <c r="K335" s="62" t="s">
        <v>95</v>
      </c>
      <c r="L335" s="62" t="s">
        <v>98</v>
      </c>
      <c r="M335" s="62" t="s">
        <v>99</v>
      </c>
      <c r="N335" s="62" t="s">
        <v>159</v>
      </c>
      <c r="O335" s="62" t="s">
        <v>100</v>
      </c>
      <c r="P335" s="62" t="s">
        <v>101</v>
      </c>
      <c r="Q335" s="62" t="s">
        <v>156</v>
      </c>
      <c r="R335" s="62" t="s">
        <v>158</v>
      </c>
    </row>
    <row r="336" spans="10:18" x14ac:dyDescent="0.3">
      <c r="J336" s="62" t="s">
        <v>517</v>
      </c>
      <c r="K336" s="62" t="s">
        <v>95</v>
      </c>
      <c r="L336" s="62" t="s">
        <v>98</v>
      </c>
      <c r="M336" s="62" t="s">
        <v>99</v>
      </c>
      <c r="N336" s="62" t="s">
        <v>101</v>
      </c>
      <c r="O336" s="62" t="s">
        <v>100</v>
      </c>
      <c r="P336" s="62" t="s">
        <v>156</v>
      </c>
      <c r="Q336" s="62" t="s">
        <v>158</v>
      </c>
      <c r="R336" s="62" t="s">
        <v>162</v>
      </c>
    </row>
    <row r="337" spans="10:18" x14ac:dyDescent="0.3">
      <c r="J337" s="62" t="s">
        <v>518</v>
      </c>
      <c r="K337" s="62" t="s">
        <v>95</v>
      </c>
      <c r="L337" s="62" t="s">
        <v>98</v>
      </c>
      <c r="M337" s="62" t="s">
        <v>99</v>
      </c>
      <c r="N337" s="62" t="s">
        <v>159</v>
      </c>
      <c r="O337" s="62" t="s">
        <v>100</v>
      </c>
      <c r="P337" s="62" t="s">
        <v>101</v>
      </c>
      <c r="Q337" s="62" t="s">
        <v>156</v>
      </c>
      <c r="R337" s="62" t="s">
        <v>162</v>
      </c>
    </row>
    <row r="338" spans="10:18" x14ac:dyDescent="0.3">
      <c r="J338" s="62" t="s">
        <v>519</v>
      </c>
      <c r="K338" s="62" t="s">
        <v>95</v>
      </c>
      <c r="L338" s="62" t="s">
        <v>98</v>
      </c>
      <c r="M338" s="62" t="s">
        <v>99</v>
      </c>
      <c r="N338" s="62" t="s">
        <v>159</v>
      </c>
      <c r="O338" s="62" t="s">
        <v>100</v>
      </c>
      <c r="P338" s="62" t="s">
        <v>101</v>
      </c>
      <c r="Q338" s="62" t="s">
        <v>158</v>
      </c>
      <c r="R338" s="62" t="s">
        <v>162</v>
      </c>
    </row>
    <row r="339" spans="10:18" x14ac:dyDescent="0.3">
      <c r="J339" s="62" t="s">
        <v>520</v>
      </c>
      <c r="K339" s="62" t="s">
        <v>95</v>
      </c>
      <c r="L339" s="62" t="s">
        <v>98</v>
      </c>
      <c r="M339" s="62" t="s">
        <v>99</v>
      </c>
      <c r="N339" s="62" t="s">
        <v>159</v>
      </c>
      <c r="O339" s="62" t="s">
        <v>100</v>
      </c>
      <c r="P339" s="62" t="s">
        <v>156</v>
      </c>
      <c r="Q339" s="62" t="s">
        <v>158</v>
      </c>
      <c r="R339" s="62" t="s">
        <v>162</v>
      </c>
    </row>
    <row r="340" spans="10:18" x14ac:dyDescent="0.3">
      <c r="J340" s="62" t="s">
        <v>521</v>
      </c>
      <c r="K340" s="62" t="s">
        <v>95</v>
      </c>
      <c r="L340" s="62" t="s">
        <v>98</v>
      </c>
      <c r="M340" s="62" t="s">
        <v>99</v>
      </c>
      <c r="N340" s="62" t="s">
        <v>159</v>
      </c>
      <c r="O340" s="62" t="s">
        <v>156</v>
      </c>
      <c r="P340" s="62" t="s">
        <v>101</v>
      </c>
      <c r="Q340" s="62" t="s">
        <v>69</v>
      </c>
      <c r="R340" s="62" t="s">
        <v>158</v>
      </c>
    </row>
    <row r="341" spans="10:18" x14ac:dyDescent="0.3">
      <c r="J341" s="62" t="s">
        <v>522</v>
      </c>
      <c r="K341" s="62" t="s">
        <v>95</v>
      </c>
      <c r="L341" s="62" t="s">
        <v>98</v>
      </c>
      <c r="M341" s="62" t="s">
        <v>99</v>
      </c>
      <c r="N341" s="62" t="s">
        <v>101</v>
      </c>
      <c r="O341" s="62" t="s">
        <v>156</v>
      </c>
      <c r="P341" s="62" t="s">
        <v>158</v>
      </c>
      <c r="Q341" s="62" t="s">
        <v>69</v>
      </c>
      <c r="R341" s="62" t="s">
        <v>162</v>
      </c>
    </row>
    <row r="342" spans="10:18" x14ac:dyDescent="0.3">
      <c r="J342" s="62" t="s">
        <v>523</v>
      </c>
      <c r="K342" s="62" t="s">
        <v>95</v>
      </c>
      <c r="L342" s="62" t="s">
        <v>98</v>
      </c>
      <c r="M342" s="62" t="s">
        <v>99</v>
      </c>
      <c r="N342" s="62" t="s">
        <v>159</v>
      </c>
      <c r="O342" s="62" t="s">
        <v>156</v>
      </c>
      <c r="P342" s="62" t="s">
        <v>101</v>
      </c>
      <c r="Q342" s="62" t="s">
        <v>69</v>
      </c>
      <c r="R342" s="62" t="s">
        <v>162</v>
      </c>
    </row>
    <row r="343" spans="10:18" x14ac:dyDescent="0.3">
      <c r="J343" s="62" t="s">
        <v>524</v>
      </c>
      <c r="K343" s="62" t="s">
        <v>95</v>
      </c>
      <c r="L343" s="62" t="s">
        <v>98</v>
      </c>
      <c r="M343" s="62" t="s">
        <v>99</v>
      </c>
      <c r="N343" s="62" t="s">
        <v>159</v>
      </c>
      <c r="O343" s="62" t="s">
        <v>158</v>
      </c>
      <c r="P343" s="62" t="s">
        <v>101</v>
      </c>
      <c r="Q343" s="62" t="s">
        <v>69</v>
      </c>
      <c r="R343" s="62" t="s">
        <v>162</v>
      </c>
    </row>
    <row r="344" spans="10:18" x14ac:dyDescent="0.3">
      <c r="J344" s="62" t="s">
        <v>525</v>
      </c>
      <c r="K344" s="62" t="s">
        <v>95</v>
      </c>
      <c r="L344" s="62" t="s">
        <v>98</v>
      </c>
      <c r="M344" s="62" t="s">
        <v>99</v>
      </c>
      <c r="N344" s="62" t="s">
        <v>159</v>
      </c>
      <c r="O344" s="62" t="s">
        <v>156</v>
      </c>
      <c r="P344" s="62" t="s">
        <v>158</v>
      </c>
      <c r="Q344" s="62" t="s">
        <v>69</v>
      </c>
      <c r="R344" s="62" t="s">
        <v>162</v>
      </c>
    </row>
    <row r="345" spans="10:18" x14ac:dyDescent="0.3">
      <c r="J345" s="62" t="s">
        <v>526</v>
      </c>
      <c r="K345" s="62" t="s">
        <v>95</v>
      </c>
      <c r="L345" s="62" t="s">
        <v>98</v>
      </c>
      <c r="M345" s="62" t="s">
        <v>99</v>
      </c>
      <c r="N345" s="62" t="s">
        <v>159</v>
      </c>
      <c r="O345" s="62" t="s">
        <v>156</v>
      </c>
      <c r="P345" s="62" t="s">
        <v>101</v>
      </c>
      <c r="Q345" s="62" t="s">
        <v>158</v>
      </c>
      <c r="R345" s="62" t="s">
        <v>162</v>
      </c>
    </row>
    <row r="346" spans="10:18" x14ac:dyDescent="0.3">
      <c r="J346" s="62" t="s">
        <v>527</v>
      </c>
      <c r="K346" s="62" t="s">
        <v>95</v>
      </c>
      <c r="L346" s="62" t="s">
        <v>98</v>
      </c>
      <c r="M346" s="62" t="s">
        <v>100</v>
      </c>
      <c r="N346" s="62" t="s">
        <v>159</v>
      </c>
      <c r="O346" s="62" t="s">
        <v>156</v>
      </c>
      <c r="P346" s="62" t="s">
        <v>101</v>
      </c>
      <c r="Q346" s="62" t="s">
        <v>69</v>
      </c>
      <c r="R346" s="62" t="s">
        <v>158</v>
      </c>
    </row>
    <row r="347" spans="10:18" x14ac:dyDescent="0.3">
      <c r="J347" s="62" t="s">
        <v>528</v>
      </c>
      <c r="K347" s="62" t="s">
        <v>95</v>
      </c>
      <c r="L347" s="62" t="s">
        <v>98</v>
      </c>
      <c r="M347" s="62" t="s">
        <v>100</v>
      </c>
      <c r="N347" s="62" t="s">
        <v>101</v>
      </c>
      <c r="O347" s="62" t="s">
        <v>156</v>
      </c>
      <c r="P347" s="62" t="s">
        <v>158</v>
      </c>
      <c r="Q347" s="62" t="s">
        <v>69</v>
      </c>
      <c r="R347" s="62" t="s">
        <v>162</v>
      </c>
    </row>
    <row r="348" spans="10:18" x14ac:dyDescent="0.3">
      <c r="J348" s="62" t="s">
        <v>529</v>
      </c>
      <c r="K348" s="62" t="s">
        <v>95</v>
      </c>
      <c r="L348" s="62" t="s">
        <v>98</v>
      </c>
      <c r="M348" s="62" t="s">
        <v>100</v>
      </c>
      <c r="N348" s="62" t="s">
        <v>159</v>
      </c>
      <c r="O348" s="62" t="s">
        <v>156</v>
      </c>
      <c r="P348" s="62" t="s">
        <v>101</v>
      </c>
      <c r="Q348" s="62" t="s">
        <v>69</v>
      </c>
      <c r="R348" s="62" t="s">
        <v>162</v>
      </c>
    </row>
    <row r="349" spans="10:18" x14ac:dyDescent="0.3">
      <c r="J349" s="62" t="s">
        <v>530</v>
      </c>
      <c r="K349" s="62" t="s">
        <v>95</v>
      </c>
      <c r="L349" s="62" t="s">
        <v>98</v>
      </c>
      <c r="M349" s="62" t="s">
        <v>100</v>
      </c>
      <c r="N349" s="62" t="s">
        <v>159</v>
      </c>
      <c r="O349" s="62" t="s">
        <v>158</v>
      </c>
      <c r="P349" s="62" t="s">
        <v>101</v>
      </c>
      <c r="Q349" s="62" t="s">
        <v>69</v>
      </c>
      <c r="R349" s="62" t="s">
        <v>162</v>
      </c>
    </row>
    <row r="350" spans="10:18" x14ac:dyDescent="0.3">
      <c r="J350" s="62" t="s">
        <v>531</v>
      </c>
      <c r="K350" s="62" t="s">
        <v>95</v>
      </c>
      <c r="L350" s="62" t="s">
        <v>98</v>
      </c>
      <c r="M350" s="62" t="s">
        <v>100</v>
      </c>
      <c r="N350" s="62" t="s">
        <v>159</v>
      </c>
      <c r="O350" s="62" t="s">
        <v>156</v>
      </c>
      <c r="P350" s="62" t="s">
        <v>158</v>
      </c>
      <c r="Q350" s="62" t="s">
        <v>69</v>
      </c>
      <c r="R350" s="62" t="s">
        <v>162</v>
      </c>
    </row>
    <row r="351" spans="10:18" x14ac:dyDescent="0.3">
      <c r="J351" s="62" t="s">
        <v>532</v>
      </c>
      <c r="K351" s="62" t="s">
        <v>95</v>
      </c>
      <c r="L351" s="62" t="s">
        <v>98</v>
      </c>
      <c r="M351" s="62" t="s">
        <v>100</v>
      </c>
      <c r="N351" s="62" t="s">
        <v>159</v>
      </c>
      <c r="O351" s="62" t="s">
        <v>156</v>
      </c>
      <c r="P351" s="62" t="s">
        <v>101</v>
      </c>
      <c r="Q351" s="62" t="s">
        <v>158</v>
      </c>
      <c r="R351" s="62" t="s">
        <v>162</v>
      </c>
    </row>
    <row r="352" spans="10:18" x14ac:dyDescent="0.3">
      <c r="J352" s="62" t="s">
        <v>533</v>
      </c>
      <c r="K352" s="62" t="s">
        <v>95</v>
      </c>
      <c r="L352" s="62" t="s">
        <v>98</v>
      </c>
      <c r="M352" s="62" t="s">
        <v>101</v>
      </c>
      <c r="N352" s="62" t="s">
        <v>159</v>
      </c>
      <c r="O352" s="62" t="s">
        <v>156</v>
      </c>
      <c r="P352" s="62" t="s">
        <v>158</v>
      </c>
      <c r="Q352" s="62" t="s">
        <v>69</v>
      </c>
      <c r="R352" s="62" t="s">
        <v>162</v>
      </c>
    </row>
    <row r="353" spans="10:18" x14ac:dyDescent="0.3">
      <c r="J353" s="62" t="s">
        <v>534</v>
      </c>
      <c r="K353" s="62" t="s">
        <v>95</v>
      </c>
      <c r="L353" s="62" t="s">
        <v>100</v>
      </c>
      <c r="M353" s="62" t="s">
        <v>99</v>
      </c>
      <c r="N353" s="62" t="s">
        <v>159</v>
      </c>
      <c r="O353" s="62" t="s">
        <v>156</v>
      </c>
      <c r="P353" s="62" t="s">
        <v>101</v>
      </c>
      <c r="Q353" s="62" t="s">
        <v>69</v>
      </c>
      <c r="R353" s="62" t="s">
        <v>158</v>
      </c>
    </row>
    <row r="354" spans="10:18" x14ac:dyDescent="0.3">
      <c r="J354" s="62" t="s">
        <v>535</v>
      </c>
      <c r="K354" s="62" t="s">
        <v>95</v>
      </c>
      <c r="L354" s="62" t="s">
        <v>100</v>
      </c>
      <c r="M354" s="62" t="s">
        <v>99</v>
      </c>
      <c r="N354" s="62" t="s">
        <v>101</v>
      </c>
      <c r="O354" s="62" t="s">
        <v>156</v>
      </c>
      <c r="P354" s="62" t="s">
        <v>158</v>
      </c>
      <c r="Q354" s="62" t="s">
        <v>69</v>
      </c>
      <c r="R354" s="62" t="s">
        <v>162</v>
      </c>
    </row>
    <row r="355" spans="10:18" x14ac:dyDescent="0.3">
      <c r="J355" s="62" t="s">
        <v>536</v>
      </c>
      <c r="K355" s="62" t="s">
        <v>95</v>
      </c>
      <c r="L355" s="62" t="s">
        <v>100</v>
      </c>
      <c r="M355" s="62" t="s">
        <v>99</v>
      </c>
      <c r="N355" s="62" t="s">
        <v>159</v>
      </c>
      <c r="O355" s="62" t="s">
        <v>156</v>
      </c>
      <c r="P355" s="62" t="s">
        <v>101</v>
      </c>
      <c r="Q355" s="62" t="s">
        <v>69</v>
      </c>
      <c r="R355" s="62" t="s">
        <v>162</v>
      </c>
    </row>
    <row r="356" spans="10:18" x14ac:dyDescent="0.3">
      <c r="J356" s="62" t="s">
        <v>537</v>
      </c>
      <c r="K356" s="62" t="s">
        <v>95</v>
      </c>
      <c r="L356" s="62" t="s">
        <v>100</v>
      </c>
      <c r="M356" s="62" t="s">
        <v>99</v>
      </c>
      <c r="N356" s="62" t="s">
        <v>159</v>
      </c>
      <c r="O356" s="62" t="s">
        <v>158</v>
      </c>
      <c r="P356" s="62" t="s">
        <v>101</v>
      </c>
      <c r="Q356" s="62" t="s">
        <v>69</v>
      </c>
      <c r="R356" s="62" t="s">
        <v>162</v>
      </c>
    </row>
    <row r="357" spans="10:18" x14ac:dyDescent="0.3">
      <c r="J357" s="62" t="s">
        <v>538</v>
      </c>
      <c r="K357" s="62" t="s">
        <v>95</v>
      </c>
      <c r="L357" s="62" t="s">
        <v>100</v>
      </c>
      <c r="M357" s="62" t="s">
        <v>99</v>
      </c>
      <c r="N357" s="62" t="s">
        <v>159</v>
      </c>
      <c r="O357" s="62" t="s">
        <v>156</v>
      </c>
      <c r="P357" s="62" t="s">
        <v>158</v>
      </c>
      <c r="Q357" s="62" t="s">
        <v>69</v>
      </c>
      <c r="R357" s="62" t="s">
        <v>162</v>
      </c>
    </row>
    <row r="358" spans="10:18" x14ac:dyDescent="0.3">
      <c r="J358" s="62" t="s">
        <v>539</v>
      </c>
      <c r="K358" s="62" t="s">
        <v>95</v>
      </c>
      <c r="L358" s="62" t="s">
        <v>100</v>
      </c>
      <c r="M358" s="62" t="s">
        <v>99</v>
      </c>
      <c r="N358" s="62" t="s">
        <v>159</v>
      </c>
      <c r="O358" s="62" t="s">
        <v>156</v>
      </c>
      <c r="P358" s="62" t="s">
        <v>101</v>
      </c>
      <c r="Q358" s="62" t="s">
        <v>158</v>
      </c>
      <c r="R358" s="62" t="s">
        <v>162</v>
      </c>
    </row>
    <row r="359" spans="10:18" x14ac:dyDescent="0.3">
      <c r="J359" s="62" t="s">
        <v>540</v>
      </c>
      <c r="K359" s="62" t="s">
        <v>95</v>
      </c>
      <c r="L359" s="62" t="s">
        <v>69</v>
      </c>
      <c r="M359" s="62" t="s">
        <v>99</v>
      </c>
      <c r="N359" s="62" t="s">
        <v>159</v>
      </c>
      <c r="O359" s="62" t="s">
        <v>156</v>
      </c>
      <c r="P359" s="62" t="s">
        <v>101</v>
      </c>
      <c r="Q359" s="62" t="s">
        <v>158</v>
      </c>
      <c r="R359" s="62" t="s">
        <v>162</v>
      </c>
    </row>
    <row r="360" spans="10:18" x14ac:dyDescent="0.3">
      <c r="J360" s="62" t="s">
        <v>541</v>
      </c>
      <c r="K360" s="62" t="s">
        <v>95</v>
      </c>
      <c r="L360" s="62" t="s">
        <v>100</v>
      </c>
      <c r="M360" s="62" t="s">
        <v>101</v>
      </c>
      <c r="N360" s="62" t="s">
        <v>159</v>
      </c>
      <c r="O360" s="62" t="s">
        <v>156</v>
      </c>
      <c r="P360" s="62" t="s">
        <v>158</v>
      </c>
      <c r="Q360" s="62" t="s">
        <v>69</v>
      </c>
      <c r="R360" s="62" t="s">
        <v>162</v>
      </c>
    </row>
    <row r="361" spans="10:18" x14ac:dyDescent="0.3">
      <c r="J361" s="62" t="s">
        <v>542</v>
      </c>
      <c r="K361" s="62" t="s">
        <v>96</v>
      </c>
      <c r="L361" s="62" t="s">
        <v>97</v>
      </c>
      <c r="M361" s="62" t="s">
        <v>99</v>
      </c>
      <c r="N361" s="62" t="s">
        <v>101</v>
      </c>
      <c r="O361" s="62" t="s">
        <v>100</v>
      </c>
      <c r="P361" s="62" t="s">
        <v>156</v>
      </c>
      <c r="Q361" s="62" t="s">
        <v>69</v>
      </c>
      <c r="R361" s="62" t="s">
        <v>98</v>
      </c>
    </row>
    <row r="362" spans="10:18" x14ac:dyDescent="0.3">
      <c r="J362" s="62" t="s">
        <v>543</v>
      </c>
      <c r="K362" s="62" t="s">
        <v>96</v>
      </c>
      <c r="L362" s="62" t="s">
        <v>97</v>
      </c>
      <c r="M362" s="62" t="s">
        <v>99</v>
      </c>
      <c r="N362" s="62" t="s">
        <v>101</v>
      </c>
      <c r="O362" s="62" t="s">
        <v>100</v>
      </c>
      <c r="P362" s="62" t="s">
        <v>158</v>
      </c>
      <c r="Q362" s="62" t="s">
        <v>69</v>
      </c>
      <c r="R362" s="62" t="s">
        <v>98</v>
      </c>
    </row>
    <row r="363" spans="10:18" x14ac:dyDescent="0.3">
      <c r="J363" s="62" t="s">
        <v>544</v>
      </c>
      <c r="K363" s="62" t="s">
        <v>96</v>
      </c>
      <c r="L363" s="62" t="s">
        <v>97</v>
      </c>
      <c r="M363" s="62" t="s">
        <v>99</v>
      </c>
      <c r="N363" s="62" t="s">
        <v>159</v>
      </c>
      <c r="O363" s="62" t="s">
        <v>100</v>
      </c>
      <c r="P363" s="62" t="s">
        <v>101</v>
      </c>
      <c r="Q363" s="62" t="s">
        <v>69</v>
      </c>
      <c r="R363" s="62" t="s">
        <v>98</v>
      </c>
    </row>
    <row r="364" spans="10:18" x14ac:dyDescent="0.3">
      <c r="J364" s="62" t="s">
        <v>545</v>
      </c>
      <c r="K364" s="62" t="s">
        <v>96</v>
      </c>
      <c r="L364" s="62" t="s">
        <v>98</v>
      </c>
      <c r="M364" s="62" t="s">
        <v>97</v>
      </c>
      <c r="N364" s="62" t="s">
        <v>99</v>
      </c>
      <c r="O364" s="62" t="s">
        <v>100</v>
      </c>
      <c r="P364" s="62" t="s">
        <v>101</v>
      </c>
      <c r="Q364" s="62" t="s">
        <v>69</v>
      </c>
      <c r="R364" s="62" t="s">
        <v>162</v>
      </c>
    </row>
    <row r="365" spans="10:18" x14ac:dyDescent="0.3">
      <c r="J365" s="62" t="s">
        <v>546</v>
      </c>
      <c r="K365" s="62" t="s">
        <v>96</v>
      </c>
      <c r="L365" s="62" t="s">
        <v>97</v>
      </c>
      <c r="M365" s="62" t="s">
        <v>99</v>
      </c>
      <c r="N365" s="62" t="s">
        <v>156</v>
      </c>
      <c r="O365" s="62" t="s">
        <v>100</v>
      </c>
      <c r="P365" s="62" t="s">
        <v>158</v>
      </c>
      <c r="Q365" s="62" t="s">
        <v>69</v>
      </c>
      <c r="R365" s="62" t="s">
        <v>98</v>
      </c>
    </row>
    <row r="366" spans="10:18" x14ac:dyDescent="0.3">
      <c r="J366" s="62" t="s">
        <v>547</v>
      </c>
      <c r="K366" s="62" t="s">
        <v>96</v>
      </c>
      <c r="L366" s="62" t="s">
        <v>97</v>
      </c>
      <c r="M366" s="62" t="s">
        <v>99</v>
      </c>
      <c r="N366" s="62" t="s">
        <v>159</v>
      </c>
      <c r="O366" s="62" t="s">
        <v>100</v>
      </c>
      <c r="P366" s="62" t="s">
        <v>156</v>
      </c>
      <c r="Q366" s="62" t="s">
        <v>69</v>
      </c>
      <c r="R366" s="62" t="s">
        <v>98</v>
      </c>
    </row>
    <row r="367" spans="10:18" x14ac:dyDescent="0.3">
      <c r="J367" s="62" t="s">
        <v>548</v>
      </c>
      <c r="K367" s="62" t="s">
        <v>96</v>
      </c>
      <c r="L367" s="62" t="s">
        <v>98</v>
      </c>
      <c r="M367" s="62" t="s">
        <v>97</v>
      </c>
      <c r="N367" s="62" t="s">
        <v>99</v>
      </c>
      <c r="O367" s="62" t="s">
        <v>100</v>
      </c>
      <c r="P367" s="62" t="s">
        <v>156</v>
      </c>
      <c r="Q367" s="62" t="s">
        <v>69</v>
      </c>
      <c r="R367" s="62" t="s">
        <v>162</v>
      </c>
    </row>
    <row r="368" spans="10:18" x14ac:dyDescent="0.3">
      <c r="J368" s="62" t="s">
        <v>549</v>
      </c>
      <c r="K368" s="62" t="s">
        <v>96</v>
      </c>
      <c r="L368" s="62" t="s">
        <v>97</v>
      </c>
      <c r="M368" s="62" t="s">
        <v>99</v>
      </c>
      <c r="N368" s="62" t="s">
        <v>159</v>
      </c>
      <c r="O368" s="62" t="s">
        <v>100</v>
      </c>
      <c r="P368" s="62" t="s">
        <v>158</v>
      </c>
      <c r="Q368" s="62" t="s">
        <v>69</v>
      </c>
      <c r="R368" s="62" t="s">
        <v>98</v>
      </c>
    </row>
    <row r="369" spans="10:18" x14ac:dyDescent="0.3">
      <c r="J369" s="62" t="s">
        <v>550</v>
      </c>
      <c r="K369" s="62" t="s">
        <v>96</v>
      </c>
      <c r="L369" s="62" t="s">
        <v>98</v>
      </c>
      <c r="M369" s="62" t="s">
        <v>97</v>
      </c>
      <c r="N369" s="62" t="s">
        <v>99</v>
      </c>
      <c r="O369" s="62" t="s">
        <v>100</v>
      </c>
      <c r="P369" s="62" t="s">
        <v>158</v>
      </c>
      <c r="Q369" s="62" t="s">
        <v>69</v>
      </c>
      <c r="R369" s="62" t="s">
        <v>162</v>
      </c>
    </row>
    <row r="370" spans="10:18" x14ac:dyDescent="0.3">
      <c r="J370" s="62" t="s">
        <v>551</v>
      </c>
      <c r="K370" s="62" t="s">
        <v>96</v>
      </c>
      <c r="L370" s="62" t="s">
        <v>98</v>
      </c>
      <c r="M370" s="62" t="s">
        <v>97</v>
      </c>
      <c r="N370" s="62" t="s">
        <v>159</v>
      </c>
      <c r="O370" s="62" t="s">
        <v>100</v>
      </c>
      <c r="P370" s="62" t="s">
        <v>99</v>
      </c>
      <c r="Q370" s="62" t="s">
        <v>69</v>
      </c>
      <c r="R370" s="62" t="s">
        <v>162</v>
      </c>
    </row>
    <row r="371" spans="10:18" x14ac:dyDescent="0.3">
      <c r="J371" s="62" t="s">
        <v>552</v>
      </c>
      <c r="K371" s="62" t="s">
        <v>96</v>
      </c>
      <c r="L371" s="62" t="s">
        <v>97</v>
      </c>
      <c r="M371" s="62" t="s">
        <v>99</v>
      </c>
      <c r="N371" s="62" t="s">
        <v>101</v>
      </c>
      <c r="O371" s="62" t="s">
        <v>100</v>
      </c>
      <c r="P371" s="62" t="s">
        <v>156</v>
      </c>
      <c r="Q371" s="62" t="s">
        <v>158</v>
      </c>
      <c r="R371" s="62" t="s">
        <v>98</v>
      </c>
    </row>
    <row r="372" spans="10:18" x14ac:dyDescent="0.3">
      <c r="J372" s="62" t="s">
        <v>553</v>
      </c>
      <c r="K372" s="62" t="s">
        <v>96</v>
      </c>
      <c r="L372" s="62" t="s">
        <v>97</v>
      </c>
      <c r="M372" s="62" t="s">
        <v>99</v>
      </c>
      <c r="N372" s="62" t="s">
        <v>159</v>
      </c>
      <c r="O372" s="62" t="s">
        <v>100</v>
      </c>
      <c r="P372" s="62" t="s">
        <v>101</v>
      </c>
      <c r="Q372" s="62" t="s">
        <v>156</v>
      </c>
      <c r="R372" s="62" t="s">
        <v>98</v>
      </c>
    </row>
    <row r="373" spans="10:18" x14ac:dyDescent="0.3">
      <c r="J373" s="62" t="s">
        <v>554</v>
      </c>
      <c r="K373" s="62" t="s">
        <v>96</v>
      </c>
      <c r="L373" s="62" t="s">
        <v>98</v>
      </c>
      <c r="M373" s="62" t="s">
        <v>97</v>
      </c>
      <c r="N373" s="62" t="s">
        <v>99</v>
      </c>
      <c r="O373" s="62" t="s">
        <v>100</v>
      </c>
      <c r="P373" s="62" t="s">
        <v>101</v>
      </c>
      <c r="Q373" s="62" t="s">
        <v>156</v>
      </c>
      <c r="R373" s="62" t="s">
        <v>162</v>
      </c>
    </row>
    <row r="374" spans="10:18" x14ac:dyDescent="0.3">
      <c r="J374" s="62" t="s">
        <v>555</v>
      </c>
      <c r="K374" s="62" t="s">
        <v>96</v>
      </c>
      <c r="L374" s="62" t="s">
        <v>97</v>
      </c>
      <c r="M374" s="62" t="s">
        <v>99</v>
      </c>
      <c r="N374" s="62" t="s">
        <v>159</v>
      </c>
      <c r="O374" s="62" t="s">
        <v>100</v>
      </c>
      <c r="P374" s="62" t="s">
        <v>101</v>
      </c>
      <c r="Q374" s="62" t="s">
        <v>158</v>
      </c>
      <c r="R374" s="62" t="s">
        <v>98</v>
      </c>
    </row>
    <row r="375" spans="10:18" x14ac:dyDescent="0.3">
      <c r="J375" s="62" t="s">
        <v>556</v>
      </c>
      <c r="K375" s="62" t="s">
        <v>96</v>
      </c>
      <c r="L375" s="62" t="s">
        <v>98</v>
      </c>
      <c r="M375" s="62" t="s">
        <v>97</v>
      </c>
      <c r="N375" s="62" t="s">
        <v>99</v>
      </c>
      <c r="O375" s="62" t="s">
        <v>100</v>
      </c>
      <c r="P375" s="62" t="s">
        <v>101</v>
      </c>
      <c r="Q375" s="62" t="s">
        <v>158</v>
      </c>
      <c r="R375" s="62" t="s">
        <v>162</v>
      </c>
    </row>
    <row r="376" spans="10:18" x14ac:dyDescent="0.3">
      <c r="J376" s="62" t="s">
        <v>557</v>
      </c>
      <c r="K376" s="62" t="s">
        <v>96</v>
      </c>
      <c r="L376" s="62" t="s">
        <v>98</v>
      </c>
      <c r="M376" s="62" t="s">
        <v>97</v>
      </c>
      <c r="N376" s="62" t="s">
        <v>159</v>
      </c>
      <c r="O376" s="62" t="s">
        <v>99</v>
      </c>
      <c r="P376" s="62" t="s">
        <v>101</v>
      </c>
      <c r="Q376" s="62" t="s">
        <v>100</v>
      </c>
      <c r="R376" s="62" t="s">
        <v>162</v>
      </c>
    </row>
    <row r="377" spans="10:18" x14ac:dyDescent="0.3">
      <c r="J377" s="62" t="s">
        <v>558</v>
      </c>
      <c r="K377" s="62" t="s">
        <v>96</v>
      </c>
      <c r="L377" s="62" t="s">
        <v>97</v>
      </c>
      <c r="M377" s="62" t="s">
        <v>99</v>
      </c>
      <c r="N377" s="62" t="s">
        <v>159</v>
      </c>
      <c r="O377" s="62" t="s">
        <v>100</v>
      </c>
      <c r="P377" s="62" t="s">
        <v>156</v>
      </c>
      <c r="Q377" s="62" t="s">
        <v>158</v>
      </c>
      <c r="R377" s="62" t="s">
        <v>98</v>
      </c>
    </row>
    <row r="378" spans="10:18" x14ac:dyDescent="0.3">
      <c r="J378" s="62" t="s">
        <v>559</v>
      </c>
      <c r="K378" s="62" t="s">
        <v>96</v>
      </c>
      <c r="L378" s="62" t="s">
        <v>98</v>
      </c>
      <c r="M378" s="62" t="s">
        <v>97</v>
      </c>
      <c r="N378" s="62" t="s">
        <v>99</v>
      </c>
      <c r="O378" s="62" t="s">
        <v>100</v>
      </c>
      <c r="P378" s="62" t="s">
        <v>156</v>
      </c>
      <c r="Q378" s="62" t="s">
        <v>158</v>
      </c>
      <c r="R378" s="62" t="s">
        <v>162</v>
      </c>
    </row>
    <row r="379" spans="10:18" x14ac:dyDescent="0.3">
      <c r="J379" s="62" t="s">
        <v>560</v>
      </c>
      <c r="K379" s="62" t="s">
        <v>96</v>
      </c>
      <c r="L379" s="62" t="s">
        <v>98</v>
      </c>
      <c r="M379" s="62" t="s">
        <v>97</v>
      </c>
      <c r="N379" s="62" t="s">
        <v>159</v>
      </c>
      <c r="O379" s="62" t="s">
        <v>99</v>
      </c>
      <c r="P379" s="62" t="s">
        <v>156</v>
      </c>
      <c r="Q379" s="62" t="s">
        <v>100</v>
      </c>
      <c r="R379" s="62" t="s">
        <v>162</v>
      </c>
    </row>
    <row r="380" spans="10:18" x14ac:dyDescent="0.3">
      <c r="J380" s="62" t="s">
        <v>561</v>
      </c>
      <c r="K380" s="62" t="s">
        <v>96</v>
      </c>
      <c r="L380" s="62" t="s">
        <v>98</v>
      </c>
      <c r="M380" s="62" t="s">
        <v>97</v>
      </c>
      <c r="N380" s="62" t="s">
        <v>159</v>
      </c>
      <c r="O380" s="62" t="s">
        <v>99</v>
      </c>
      <c r="P380" s="62" t="s">
        <v>158</v>
      </c>
      <c r="Q380" s="62" t="s">
        <v>100</v>
      </c>
      <c r="R380" s="62" t="s">
        <v>162</v>
      </c>
    </row>
    <row r="381" spans="10:18" x14ac:dyDescent="0.3">
      <c r="J381" s="62" t="s">
        <v>562</v>
      </c>
      <c r="K381" s="62" t="s">
        <v>96</v>
      </c>
      <c r="L381" s="62" t="s">
        <v>97</v>
      </c>
      <c r="M381" s="62" t="s">
        <v>99</v>
      </c>
      <c r="N381" s="62" t="s">
        <v>101</v>
      </c>
      <c r="O381" s="62" t="s">
        <v>156</v>
      </c>
      <c r="P381" s="62" t="s">
        <v>158</v>
      </c>
      <c r="Q381" s="62" t="s">
        <v>69</v>
      </c>
      <c r="R381" s="62" t="s">
        <v>98</v>
      </c>
    </row>
    <row r="382" spans="10:18" x14ac:dyDescent="0.3">
      <c r="J382" s="62" t="s">
        <v>563</v>
      </c>
      <c r="K382" s="62" t="s">
        <v>96</v>
      </c>
      <c r="L382" s="62" t="s">
        <v>97</v>
      </c>
      <c r="M382" s="62" t="s">
        <v>99</v>
      </c>
      <c r="N382" s="62" t="s">
        <v>159</v>
      </c>
      <c r="O382" s="62" t="s">
        <v>156</v>
      </c>
      <c r="P382" s="62" t="s">
        <v>101</v>
      </c>
      <c r="Q382" s="62" t="s">
        <v>69</v>
      </c>
      <c r="R382" s="62" t="s">
        <v>98</v>
      </c>
    </row>
    <row r="383" spans="10:18" x14ac:dyDescent="0.3">
      <c r="J383" s="62" t="s">
        <v>564</v>
      </c>
      <c r="K383" s="62" t="s">
        <v>96</v>
      </c>
      <c r="L383" s="62" t="s">
        <v>98</v>
      </c>
      <c r="M383" s="62" t="s">
        <v>97</v>
      </c>
      <c r="N383" s="62" t="s">
        <v>99</v>
      </c>
      <c r="O383" s="62" t="s">
        <v>156</v>
      </c>
      <c r="P383" s="62" t="s">
        <v>101</v>
      </c>
      <c r="Q383" s="62" t="s">
        <v>69</v>
      </c>
      <c r="R383" s="62" t="s">
        <v>162</v>
      </c>
    </row>
    <row r="384" spans="10:18" x14ac:dyDescent="0.3">
      <c r="J384" s="62" t="s">
        <v>565</v>
      </c>
      <c r="K384" s="62" t="s">
        <v>96</v>
      </c>
      <c r="L384" s="62" t="s">
        <v>97</v>
      </c>
      <c r="M384" s="62" t="s">
        <v>99</v>
      </c>
      <c r="N384" s="62" t="s">
        <v>159</v>
      </c>
      <c r="O384" s="62" t="s">
        <v>158</v>
      </c>
      <c r="P384" s="62" t="s">
        <v>101</v>
      </c>
      <c r="Q384" s="62" t="s">
        <v>69</v>
      </c>
      <c r="R384" s="62" t="s">
        <v>98</v>
      </c>
    </row>
    <row r="385" spans="10:18" x14ac:dyDescent="0.3">
      <c r="J385" s="62" t="s">
        <v>566</v>
      </c>
      <c r="K385" s="62" t="s">
        <v>96</v>
      </c>
      <c r="L385" s="62" t="s">
        <v>98</v>
      </c>
      <c r="M385" s="62" t="s">
        <v>97</v>
      </c>
      <c r="N385" s="62" t="s">
        <v>99</v>
      </c>
      <c r="O385" s="62" t="s">
        <v>158</v>
      </c>
      <c r="P385" s="62" t="s">
        <v>101</v>
      </c>
      <c r="Q385" s="62" t="s">
        <v>69</v>
      </c>
      <c r="R385" s="62" t="s">
        <v>162</v>
      </c>
    </row>
    <row r="386" spans="10:18" x14ac:dyDescent="0.3">
      <c r="J386" s="62" t="s">
        <v>567</v>
      </c>
      <c r="K386" s="62" t="s">
        <v>96</v>
      </c>
      <c r="L386" s="62" t="s">
        <v>98</v>
      </c>
      <c r="M386" s="62" t="s">
        <v>97</v>
      </c>
      <c r="N386" s="62" t="s">
        <v>159</v>
      </c>
      <c r="O386" s="62" t="s">
        <v>99</v>
      </c>
      <c r="P386" s="62" t="s">
        <v>101</v>
      </c>
      <c r="Q386" s="62" t="s">
        <v>69</v>
      </c>
      <c r="R386" s="62" t="s">
        <v>162</v>
      </c>
    </row>
    <row r="387" spans="10:18" x14ac:dyDescent="0.3">
      <c r="J387" s="62" t="s">
        <v>568</v>
      </c>
      <c r="K387" s="62" t="s">
        <v>96</v>
      </c>
      <c r="L387" s="62" t="s">
        <v>97</v>
      </c>
      <c r="M387" s="62" t="s">
        <v>99</v>
      </c>
      <c r="N387" s="62" t="s">
        <v>159</v>
      </c>
      <c r="O387" s="62" t="s">
        <v>156</v>
      </c>
      <c r="P387" s="62" t="s">
        <v>158</v>
      </c>
      <c r="Q387" s="62" t="s">
        <v>69</v>
      </c>
      <c r="R387" s="62" t="s">
        <v>98</v>
      </c>
    </row>
    <row r="388" spans="10:18" x14ac:dyDescent="0.3">
      <c r="J388" s="62" t="s">
        <v>569</v>
      </c>
      <c r="K388" s="62" t="s">
        <v>96</v>
      </c>
      <c r="L388" s="62" t="s">
        <v>98</v>
      </c>
      <c r="M388" s="62" t="s">
        <v>97</v>
      </c>
      <c r="N388" s="62" t="s">
        <v>99</v>
      </c>
      <c r="O388" s="62" t="s">
        <v>156</v>
      </c>
      <c r="P388" s="62" t="s">
        <v>158</v>
      </c>
      <c r="Q388" s="62" t="s">
        <v>69</v>
      </c>
      <c r="R388" s="62" t="s">
        <v>162</v>
      </c>
    </row>
    <row r="389" spans="10:18" x14ac:dyDescent="0.3">
      <c r="J389" s="62" t="s">
        <v>570</v>
      </c>
      <c r="K389" s="62" t="s">
        <v>96</v>
      </c>
      <c r="L389" s="62" t="s">
        <v>98</v>
      </c>
      <c r="M389" s="62" t="s">
        <v>97</v>
      </c>
      <c r="N389" s="62" t="s">
        <v>159</v>
      </c>
      <c r="O389" s="62" t="s">
        <v>99</v>
      </c>
      <c r="P389" s="62" t="s">
        <v>156</v>
      </c>
      <c r="Q389" s="62" t="s">
        <v>69</v>
      </c>
      <c r="R389" s="62" t="s">
        <v>162</v>
      </c>
    </row>
    <row r="390" spans="10:18" x14ac:dyDescent="0.3">
      <c r="J390" s="62" t="s">
        <v>571</v>
      </c>
      <c r="K390" s="62" t="s">
        <v>96</v>
      </c>
      <c r="L390" s="62" t="s">
        <v>98</v>
      </c>
      <c r="M390" s="62" t="s">
        <v>97</v>
      </c>
      <c r="N390" s="62" t="s">
        <v>159</v>
      </c>
      <c r="O390" s="62" t="s">
        <v>99</v>
      </c>
      <c r="P390" s="62" t="s">
        <v>158</v>
      </c>
      <c r="Q390" s="62" t="s">
        <v>69</v>
      </c>
      <c r="R390" s="62" t="s">
        <v>162</v>
      </c>
    </row>
    <row r="391" spans="10:18" x14ac:dyDescent="0.3">
      <c r="J391" s="62" t="s">
        <v>572</v>
      </c>
      <c r="K391" s="62" t="s">
        <v>96</v>
      </c>
      <c r="L391" s="62" t="s">
        <v>97</v>
      </c>
      <c r="M391" s="62" t="s">
        <v>99</v>
      </c>
      <c r="N391" s="62" t="s">
        <v>159</v>
      </c>
      <c r="O391" s="62" t="s">
        <v>156</v>
      </c>
      <c r="P391" s="62" t="s">
        <v>101</v>
      </c>
      <c r="Q391" s="62" t="s">
        <v>158</v>
      </c>
      <c r="R391" s="62" t="s">
        <v>98</v>
      </c>
    </row>
    <row r="392" spans="10:18" x14ac:dyDescent="0.3">
      <c r="J392" s="62" t="s">
        <v>573</v>
      </c>
      <c r="K392" s="62" t="s">
        <v>96</v>
      </c>
      <c r="L392" s="62" t="s">
        <v>98</v>
      </c>
      <c r="M392" s="62" t="s">
        <v>97</v>
      </c>
      <c r="N392" s="62" t="s">
        <v>99</v>
      </c>
      <c r="O392" s="62" t="s">
        <v>156</v>
      </c>
      <c r="P392" s="62" t="s">
        <v>101</v>
      </c>
      <c r="Q392" s="62" t="s">
        <v>158</v>
      </c>
      <c r="R392" s="62" t="s">
        <v>162</v>
      </c>
    </row>
    <row r="393" spans="10:18" x14ac:dyDescent="0.3">
      <c r="J393" s="62" t="s">
        <v>574</v>
      </c>
      <c r="K393" s="62" t="s">
        <v>96</v>
      </c>
      <c r="L393" s="62" t="s">
        <v>98</v>
      </c>
      <c r="M393" s="62" t="s">
        <v>97</v>
      </c>
      <c r="N393" s="62" t="s">
        <v>159</v>
      </c>
      <c r="O393" s="62" t="s">
        <v>99</v>
      </c>
      <c r="P393" s="62" t="s">
        <v>101</v>
      </c>
      <c r="Q393" s="62" t="s">
        <v>156</v>
      </c>
      <c r="R393" s="62" t="s">
        <v>162</v>
      </c>
    </row>
    <row r="394" spans="10:18" x14ac:dyDescent="0.3">
      <c r="J394" s="62" t="s">
        <v>575</v>
      </c>
      <c r="K394" s="62" t="s">
        <v>96</v>
      </c>
      <c r="L394" s="62" t="s">
        <v>98</v>
      </c>
      <c r="M394" s="62" t="s">
        <v>97</v>
      </c>
      <c r="N394" s="62" t="s">
        <v>159</v>
      </c>
      <c r="O394" s="62" t="s">
        <v>99</v>
      </c>
      <c r="P394" s="62" t="s">
        <v>101</v>
      </c>
      <c r="Q394" s="62" t="s">
        <v>158</v>
      </c>
      <c r="R394" s="62" t="s">
        <v>162</v>
      </c>
    </row>
    <row r="395" spans="10:18" x14ac:dyDescent="0.3">
      <c r="J395" s="62" t="s">
        <v>576</v>
      </c>
      <c r="K395" s="62" t="s">
        <v>96</v>
      </c>
      <c r="L395" s="62" t="s">
        <v>98</v>
      </c>
      <c r="M395" s="62" t="s">
        <v>97</v>
      </c>
      <c r="N395" s="62" t="s">
        <v>159</v>
      </c>
      <c r="O395" s="62" t="s">
        <v>99</v>
      </c>
      <c r="P395" s="62" t="s">
        <v>156</v>
      </c>
      <c r="Q395" s="62" t="s">
        <v>158</v>
      </c>
      <c r="R395" s="62" t="s">
        <v>162</v>
      </c>
    </row>
    <row r="396" spans="10:18" x14ac:dyDescent="0.3">
      <c r="J396" s="62" t="s">
        <v>577</v>
      </c>
      <c r="K396" s="62" t="s">
        <v>96</v>
      </c>
      <c r="L396" s="62" t="s">
        <v>97</v>
      </c>
      <c r="M396" s="62" t="s">
        <v>100</v>
      </c>
      <c r="N396" s="62" t="s">
        <v>101</v>
      </c>
      <c r="O396" s="62" t="s">
        <v>156</v>
      </c>
      <c r="P396" s="62" t="s">
        <v>158</v>
      </c>
      <c r="Q396" s="62" t="s">
        <v>69</v>
      </c>
      <c r="R396" s="62" t="s">
        <v>98</v>
      </c>
    </row>
    <row r="397" spans="10:18" x14ac:dyDescent="0.3">
      <c r="J397" s="62" t="s">
        <v>578</v>
      </c>
      <c r="K397" s="62" t="s">
        <v>96</v>
      </c>
      <c r="L397" s="62" t="s">
        <v>97</v>
      </c>
      <c r="M397" s="62" t="s">
        <v>100</v>
      </c>
      <c r="N397" s="62" t="s">
        <v>159</v>
      </c>
      <c r="O397" s="62" t="s">
        <v>156</v>
      </c>
      <c r="P397" s="62" t="s">
        <v>101</v>
      </c>
      <c r="Q397" s="62" t="s">
        <v>69</v>
      </c>
      <c r="R397" s="62" t="s">
        <v>98</v>
      </c>
    </row>
    <row r="398" spans="10:18" x14ac:dyDescent="0.3">
      <c r="J398" s="62" t="s">
        <v>579</v>
      </c>
      <c r="K398" s="62" t="s">
        <v>96</v>
      </c>
      <c r="L398" s="62" t="s">
        <v>98</v>
      </c>
      <c r="M398" s="62" t="s">
        <v>97</v>
      </c>
      <c r="N398" s="62" t="s">
        <v>101</v>
      </c>
      <c r="O398" s="62" t="s">
        <v>100</v>
      </c>
      <c r="P398" s="62" t="s">
        <v>156</v>
      </c>
      <c r="Q398" s="62" t="s">
        <v>69</v>
      </c>
      <c r="R398" s="62" t="s">
        <v>162</v>
      </c>
    </row>
    <row r="399" spans="10:18" x14ac:dyDescent="0.3">
      <c r="J399" s="62" t="s">
        <v>580</v>
      </c>
      <c r="K399" s="62" t="s">
        <v>96</v>
      </c>
      <c r="L399" s="62" t="s">
        <v>97</v>
      </c>
      <c r="M399" s="62" t="s">
        <v>100</v>
      </c>
      <c r="N399" s="62" t="s">
        <v>159</v>
      </c>
      <c r="O399" s="62" t="s">
        <v>158</v>
      </c>
      <c r="P399" s="62" t="s">
        <v>101</v>
      </c>
      <c r="Q399" s="62" t="s">
        <v>69</v>
      </c>
      <c r="R399" s="62" t="s">
        <v>98</v>
      </c>
    </row>
    <row r="400" spans="10:18" x14ac:dyDescent="0.3">
      <c r="J400" s="62" t="s">
        <v>581</v>
      </c>
      <c r="K400" s="62" t="s">
        <v>96</v>
      </c>
      <c r="L400" s="62" t="s">
        <v>98</v>
      </c>
      <c r="M400" s="62" t="s">
        <v>97</v>
      </c>
      <c r="N400" s="62" t="s">
        <v>101</v>
      </c>
      <c r="O400" s="62" t="s">
        <v>100</v>
      </c>
      <c r="P400" s="62" t="s">
        <v>158</v>
      </c>
      <c r="Q400" s="62" t="s">
        <v>69</v>
      </c>
      <c r="R400" s="62" t="s">
        <v>162</v>
      </c>
    </row>
    <row r="401" spans="10:18" x14ac:dyDescent="0.3">
      <c r="J401" s="62" t="s">
        <v>582</v>
      </c>
      <c r="K401" s="62" t="s">
        <v>96</v>
      </c>
      <c r="L401" s="62" t="s">
        <v>98</v>
      </c>
      <c r="M401" s="62" t="s">
        <v>97</v>
      </c>
      <c r="N401" s="62" t="s">
        <v>159</v>
      </c>
      <c r="O401" s="62" t="s">
        <v>100</v>
      </c>
      <c r="P401" s="62" t="s">
        <v>101</v>
      </c>
      <c r="Q401" s="62" t="s">
        <v>69</v>
      </c>
      <c r="R401" s="62" t="s">
        <v>162</v>
      </c>
    </row>
    <row r="402" spans="10:18" x14ac:dyDescent="0.3">
      <c r="J402" s="62" t="s">
        <v>583</v>
      </c>
      <c r="K402" s="62" t="s">
        <v>96</v>
      </c>
      <c r="L402" s="62" t="s">
        <v>97</v>
      </c>
      <c r="M402" s="62" t="s">
        <v>100</v>
      </c>
      <c r="N402" s="62" t="s">
        <v>159</v>
      </c>
      <c r="O402" s="62" t="s">
        <v>156</v>
      </c>
      <c r="P402" s="62" t="s">
        <v>158</v>
      </c>
      <c r="Q402" s="62" t="s">
        <v>69</v>
      </c>
      <c r="R402" s="62" t="s">
        <v>98</v>
      </c>
    </row>
    <row r="403" spans="10:18" x14ac:dyDescent="0.3">
      <c r="J403" s="62" t="s">
        <v>584</v>
      </c>
      <c r="K403" s="62" t="s">
        <v>96</v>
      </c>
      <c r="L403" s="62" t="s">
        <v>98</v>
      </c>
      <c r="M403" s="62" t="s">
        <v>97</v>
      </c>
      <c r="N403" s="62" t="s">
        <v>156</v>
      </c>
      <c r="O403" s="62" t="s">
        <v>100</v>
      </c>
      <c r="P403" s="62" t="s">
        <v>158</v>
      </c>
      <c r="Q403" s="62" t="s">
        <v>69</v>
      </c>
      <c r="R403" s="62" t="s">
        <v>162</v>
      </c>
    </row>
    <row r="404" spans="10:18" x14ac:dyDescent="0.3">
      <c r="J404" s="62" t="s">
        <v>585</v>
      </c>
      <c r="K404" s="62" t="s">
        <v>96</v>
      </c>
      <c r="L404" s="62" t="s">
        <v>98</v>
      </c>
      <c r="M404" s="62" t="s">
        <v>97</v>
      </c>
      <c r="N404" s="62" t="s">
        <v>159</v>
      </c>
      <c r="O404" s="62" t="s">
        <v>100</v>
      </c>
      <c r="P404" s="62" t="s">
        <v>156</v>
      </c>
      <c r="Q404" s="62" t="s">
        <v>69</v>
      </c>
      <c r="R404" s="62" t="s">
        <v>162</v>
      </c>
    </row>
    <row r="405" spans="10:18" x14ac:dyDescent="0.3">
      <c r="J405" s="62" t="s">
        <v>586</v>
      </c>
      <c r="K405" s="62" t="s">
        <v>96</v>
      </c>
      <c r="L405" s="62" t="s">
        <v>98</v>
      </c>
      <c r="M405" s="62" t="s">
        <v>97</v>
      </c>
      <c r="N405" s="62" t="s">
        <v>159</v>
      </c>
      <c r="O405" s="62" t="s">
        <v>100</v>
      </c>
      <c r="P405" s="62" t="s">
        <v>158</v>
      </c>
      <c r="Q405" s="62" t="s">
        <v>69</v>
      </c>
      <c r="R405" s="62" t="s">
        <v>162</v>
      </c>
    </row>
    <row r="406" spans="10:18" x14ac:dyDescent="0.3">
      <c r="J406" s="62" t="s">
        <v>587</v>
      </c>
      <c r="K406" s="62" t="s">
        <v>96</v>
      </c>
      <c r="L406" s="62" t="s">
        <v>97</v>
      </c>
      <c r="M406" s="62" t="s">
        <v>100</v>
      </c>
      <c r="N406" s="62" t="s">
        <v>159</v>
      </c>
      <c r="O406" s="62" t="s">
        <v>156</v>
      </c>
      <c r="P406" s="62" t="s">
        <v>101</v>
      </c>
      <c r="Q406" s="62" t="s">
        <v>158</v>
      </c>
      <c r="R406" s="62" t="s">
        <v>98</v>
      </c>
    </row>
    <row r="407" spans="10:18" x14ac:dyDescent="0.3">
      <c r="J407" s="62" t="s">
        <v>588</v>
      </c>
      <c r="K407" s="62" t="s">
        <v>96</v>
      </c>
      <c r="L407" s="62" t="s">
        <v>98</v>
      </c>
      <c r="M407" s="62" t="s">
        <v>97</v>
      </c>
      <c r="N407" s="62" t="s">
        <v>101</v>
      </c>
      <c r="O407" s="62" t="s">
        <v>100</v>
      </c>
      <c r="P407" s="62" t="s">
        <v>156</v>
      </c>
      <c r="Q407" s="62" t="s">
        <v>158</v>
      </c>
      <c r="R407" s="62" t="s">
        <v>162</v>
      </c>
    </row>
    <row r="408" spans="10:18" x14ac:dyDescent="0.3">
      <c r="J408" s="62" t="s">
        <v>589</v>
      </c>
      <c r="K408" s="62" t="s">
        <v>96</v>
      </c>
      <c r="L408" s="62" t="s">
        <v>98</v>
      </c>
      <c r="M408" s="62" t="s">
        <v>97</v>
      </c>
      <c r="N408" s="62" t="s">
        <v>159</v>
      </c>
      <c r="O408" s="62" t="s">
        <v>100</v>
      </c>
      <c r="P408" s="62" t="s">
        <v>101</v>
      </c>
      <c r="Q408" s="62" t="s">
        <v>156</v>
      </c>
      <c r="R408" s="62" t="s">
        <v>162</v>
      </c>
    </row>
    <row r="409" spans="10:18" x14ac:dyDescent="0.3">
      <c r="J409" s="62" t="s">
        <v>590</v>
      </c>
      <c r="K409" s="62" t="s">
        <v>96</v>
      </c>
      <c r="L409" s="62" t="s">
        <v>98</v>
      </c>
      <c r="M409" s="62" t="s">
        <v>97</v>
      </c>
      <c r="N409" s="62" t="s">
        <v>159</v>
      </c>
      <c r="O409" s="62" t="s">
        <v>100</v>
      </c>
      <c r="P409" s="62" t="s">
        <v>101</v>
      </c>
      <c r="Q409" s="62" t="s">
        <v>158</v>
      </c>
      <c r="R409" s="62" t="s">
        <v>162</v>
      </c>
    </row>
    <row r="410" spans="10:18" x14ac:dyDescent="0.3">
      <c r="J410" s="62" t="s">
        <v>591</v>
      </c>
      <c r="K410" s="62" t="s">
        <v>96</v>
      </c>
      <c r="L410" s="62" t="s">
        <v>98</v>
      </c>
      <c r="M410" s="62" t="s">
        <v>97</v>
      </c>
      <c r="N410" s="62" t="s">
        <v>159</v>
      </c>
      <c r="O410" s="62" t="s">
        <v>100</v>
      </c>
      <c r="P410" s="62" t="s">
        <v>156</v>
      </c>
      <c r="Q410" s="62" t="s">
        <v>158</v>
      </c>
      <c r="R410" s="62" t="s">
        <v>162</v>
      </c>
    </row>
    <row r="411" spans="10:18" x14ac:dyDescent="0.3">
      <c r="J411" s="62" t="s">
        <v>592</v>
      </c>
      <c r="K411" s="62" t="s">
        <v>96</v>
      </c>
      <c r="L411" s="62" t="s">
        <v>97</v>
      </c>
      <c r="M411" s="62" t="s">
        <v>101</v>
      </c>
      <c r="N411" s="62" t="s">
        <v>159</v>
      </c>
      <c r="O411" s="62" t="s">
        <v>156</v>
      </c>
      <c r="P411" s="62" t="s">
        <v>158</v>
      </c>
      <c r="Q411" s="62" t="s">
        <v>69</v>
      </c>
      <c r="R411" s="62" t="s">
        <v>98</v>
      </c>
    </row>
    <row r="412" spans="10:18" x14ac:dyDescent="0.3">
      <c r="J412" s="62" t="s">
        <v>593</v>
      </c>
      <c r="K412" s="62" t="s">
        <v>96</v>
      </c>
      <c r="L412" s="62" t="s">
        <v>98</v>
      </c>
      <c r="M412" s="62" t="s">
        <v>97</v>
      </c>
      <c r="N412" s="62" t="s">
        <v>101</v>
      </c>
      <c r="O412" s="62" t="s">
        <v>156</v>
      </c>
      <c r="P412" s="62" t="s">
        <v>158</v>
      </c>
      <c r="Q412" s="62" t="s">
        <v>69</v>
      </c>
      <c r="R412" s="62" t="s">
        <v>162</v>
      </c>
    </row>
    <row r="413" spans="10:18" x14ac:dyDescent="0.3">
      <c r="J413" s="62" t="s">
        <v>594</v>
      </c>
      <c r="K413" s="62" t="s">
        <v>96</v>
      </c>
      <c r="L413" s="62" t="s">
        <v>98</v>
      </c>
      <c r="M413" s="62" t="s">
        <v>97</v>
      </c>
      <c r="N413" s="62" t="s">
        <v>159</v>
      </c>
      <c r="O413" s="62" t="s">
        <v>156</v>
      </c>
      <c r="P413" s="62" t="s">
        <v>101</v>
      </c>
      <c r="Q413" s="62" t="s">
        <v>69</v>
      </c>
      <c r="R413" s="62" t="s">
        <v>162</v>
      </c>
    </row>
    <row r="414" spans="10:18" x14ac:dyDescent="0.3">
      <c r="J414" s="62" t="s">
        <v>595</v>
      </c>
      <c r="K414" s="62" t="s">
        <v>96</v>
      </c>
      <c r="L414" s="62" t="s">
        <v>98</v>
      </c>
      <c r="M414" s="62" t="s">
        <v>97</v>
      </c>
      <c r="N414" s="62" t="s">
        <v>159</v>
      </c>
      <c r="O414" s="62" t="s">
        <v>158</v>
      </c>
      <c r="P414" s="62" t="s">
        <v>101</v>
      </c>
      <c r="Q414" s="62" t="s">
        <v>69</v>
      </c>
      <c r="R414" s="62" t="s">
        <v>162</v>
      </c>
    </row>
    <row r="415" spans="10:18" x14ac:dyDescent="0.3">
      <c r="J415" s="62" t="s">
        <v>596</v>
      </c>
      <c r="K415" s="62" t="s">
        <v>96</v>
      </c>
      <c r="L415" s="62" t="s">
        <v>98</v>
      </c>
      <c r="M415" s="62" t="s">
        <v>97</v>
      </c>
      <c r="N415" s="62" t="s">
        <v>159</v>
      </c>
      <c r="O415" s="62" t="s">
        <v>156</v>
      </c>
      <c r="P415" s="62" t="s">
        <v>158</v>
      </c>
      <c r="Q415" s="62" t="s">
        <v>69</v>
      </c>
      <c r="R415" s="62" t="s">
        <v>162</v>
      </c>
    </row>
    <row r="416" spans="10:18" x14ac:dyDescent="0.3">
      <c r="J416" s="62" t="s">
        <v>597</v>
      </c>
      <c r="K416" s="62" t="s">
        <v>96</v>
      </c>
      <c r="L416" s="62" t="s">
        <v>98</v>
      </c>
      <c r="M416" s="62" t="s">
        <v>97</v>
      </c>
      <c r="N416" s="62" t="s">
        <v>159</v>
      </c>
      <c r="O416" s="62" t="s">
        <v>156</v>
      </c>
      <c r="P416" s="62" t="s">
        <v>101</v>
      </c>
      <c r="Q416" s="62" t="s">
        <v>158</v>
      </c>
      <c r="R416" s="62" t="s">
        <v>162</v>
      </c>
    </row>
    <row r="417" spans="10:18" x14ac:dyDescent="0.3">
      <c r="J417" s="62" t="s">
        <v>598</v>
      </c>
      <c r="K417" s="62" t="s">
        <v>96</v>
      </c>
      <c r="L417" s="62" t="s">
        <v>97</v>
      </c>
      <c r="M417" s="62" t="s">
        <v>99</v>
      </c>
      <c r="N417" s="62" t="s">
        <v>101</v>
      </c>
      <c r="O417" s="62" t="s">
        <v>100</v>
      </c>
      <c r="P417" s="62" t="s">
        <v>156</v>
      </c>
      <c r="Q417" s="62" t="s">
        <v>69</v>
      </c>
      <c r="R417" s="62" t="s">
        <v>158</v>
      </c>
    </row>
    <row r="418" spans="10:18" x14ac:dyDescent="0.3">
      <c r="J418" s="62" t="s">
        <v>599</v>
      </c>
      <c r="K418" s="62" t="s">
        <v>96</v>
      </c>
      <c r="L418" s="62" t="s">
        <v>97</v>
      </c>
      <c r="M418" s="62" t="s">
        <v>99</v>
      </c>
      <c r="N418" s="62" t="s">
        <v>159</v>
      </c>
      <c r="O418" s="62" t="s">
        <v>100</v>
      </c>
      <c r="P418" s="62" t="s">
        <v>101</v>
      </c>
      <c r="Q418" s="62" t="s">
        <v>69</v>
      </c>
      <c r="R418" s="62" t="s">
        <v>156</v>
      </c>
    </row>
    <row r="419" spans="10:18" x14ac:dyDescent="0.3">
      <c r="J419" s="62" t="s">
        <v>600</v>
      </c>
      <c r="K419" s="62" t="s">
        <v>96</v>
      </c>
      <c r="L419" s="62" t="s">
        <v>97</v>
      </c>
      <c r="M419" s="62" t="s">
        <v>99</v>
      </c>
      <c r="N419" s="62" t="s">
        <v>101</v>
      </c>
      <c r="O419" s="62" t="s">
        <v>100</v>
      </c>
      <c r="P419" s="62" t="s">
        <v>156</v>
      </c>
      <c r="Q419" s="62" t="s">
        <v>69</v>
      </c>
      <c r="R419" s="62" t="s">
        <v>162</v>
      </c>
    </row>
    <row r="420" spans="10:18" x14ac:dyDescent="0.3">
      <c r="J420" s="62" t="s">
        <v>601</v>
      </c>
      <c r="K420" s="62" t="s">
        <v>96</v>
      </c>
      <c r="L420" s="62" t="s">
        <v>97</v>
      </c>
      <c r="M420" s="62" t="s">
        <v>99</v>
      </c>
      <c r="N420" s="62" t="s">
        <v>159</v>
      </c>
      <c r="O420" s="62" t="s">
        <v>100</v>
      </c>
      <c r="P420" s="62" t="s">
        <v>101</v>
      </c>
      <c r="Q420" s="62" t="s">
        <v>69</v>
      </c>
      <c r="R420" s="62" t="s">
        <v>158</v>
      </c>
    </row>
    <row r="421" spans="10:18" x14ac:dyDescent="0.3">
      <c r="J421" s="62" t="s">
        <v>602</v>
      </c>
      <c r="K421" s="62" t="s">
        <v>96</v>
      </c>
      <c r="L421" s="62" t="s">
        <v>97</v>
      </c>
      <c r="M421" s="62" t="s">
        <v>99</v>
      </c>
      <c r="N421" s="62" t="s">
        <v>101</v>
      </c>
      <c r="O421" s="62" t="s">
        <v>100</v>
      </c>
      <c r="P421" s="62" t="s">
        <v>158</v>
      </c>
      <c r="Q421" s="62" t="s">
        <v>69</v>
      </c>
      <c r="R421" s="62" t="s">
        <v>162</v>
      </c>
    </row>
    <row r="422" spans="10:18" x14ac:dyDescent="0.3">
      <c r="J422" s="62" t="s">
        <v>603</v>
      </c>
      <c r="K422" s="62" t="s">
        <v>96</v>
      </c>
      <c r="L422" s="62" t="s">
        <v>97</v>
      </c>
      <c r="M422" s="62" t="s">
        <v>99</v>
      </c>
      <c r="N422" s="62" t="s">
        <v>159</v>
      </c>
      <c r="O422" s="62" t="s">
        <v>100</v>
      </c>
      <c r="P422" s="62" t="s">
        <v>101</v>
      </c>
      <c r="Q422" s="62" t="s">
        <v>69</v>
      </c>
      <c r="R422" s="62" t="s">
        <v>162</v>
      </c>
    </row>
    <row r="423" spans="10:18" x14ac:dyDescent="0.3">
      <c r="J423" s="62" t="s">
        <v>604</v>
      </c>
      <c r="K423" s="62" t="s">
        <v>96</v>
      </c>
      <c r="L423" s="62" t="s">
        <v>97</v>
      </c>
      <c r="M423" s="62" t="s">
        <v>99</v>
      </c>
      <c r="N423" s="62" t="s">
        <v>159</v>
      </c>
      <c r="O423" s="62" t="s">
        <v>100</v>
      </c>
      <c r="P423" s="62" t="s">
        <v>156</v>
      </c>
      <c r="Q423" s="62" t="s">
        <v>69</v>
      </c>
      <c r="R423" s="62" t="s">
        <v>158</v>
      </c>
    </row>
    <row r="424" spans="10:18" x14ac:dyDescent="0.3">
      <c r="J424" s="62" t="s">
        <v>605</v>
      </c>
      <c r="K424" s="62" t="s">
        <v>96</v>
      </c>
      <c r="L424" s="62" t="s">
        <v>97</v>
      </c>
      <c r="M424" s="62" t="s">
        <v>99</v>
      </c>
      <c r="N424" s="62" t="s">
        <v>156</v>
      </c>
      <c r="O424" s="62" t="s">
        <v>100</v>
      </c>
      <c r="P424" s="62" t="s">
        <v>158</v>
      </c>
      <c r="Q424" s="62" t="s">
        <v>69</v>
      </c>
      <c r="R424" s="62" t="s">
        <v>162</v>
      </c>
    </row>
    <row r="425" spans="10:18" x14ac:dyDescent="0.3">
      <c r="J425" s="62" t="s">
        <v>606</v>
      </c>
      <c r="K425" s="62" t="s">
        <v>96</v>
      </c>
      <c r="L425" s="62" t="s">
        <v>97</v>
      </c>
      <c r="M425" s="62" t="s">
        <v>99</v>
      </c>
      <c r="N425" s="62" t="s">
        <v>159</v>
      </c>
      <c r="O425" s="62" t="s">
        <v>100</v>
      </c>
      <c r="P425" s="62" t="s">
        <v>156</v>
      </c>
      <c r="Q425" s="62" t="s">
        <v>69</v>
      </c>
      <c r="R425" s="62" t="s">
        <v>162</v>
      </c>
    </row>
    <row r="426" spans="10:18" x14ac:dyDescent="0.3">
      <c r="J426" s="62" t="s">
        <v>607</v>
      </c>
      <c r="K426" s="62" t="s">
        <v>96</v>
      </c>
      <c r="L426" s="62" t="s">
        <v>97</v>
      </c>
      <c r="M426" s="62" t="s">
        <v>99</v>
      </c>
      <c r="N426" s="62" t="s">
        <v>159</v>
      </c>
      <c r="O426" s="62" t="s">
        <v>100</v>
      </c>
      <c r="P426" s="62" t="s">
        <v>158</v>
      </c>
      <c r="Q426" s="62" t="s">
        <v>69</v>
      </c>
      <c r="R426" s="62" t="s">
        <v>162</v>
      </c>
    </row>
    <row r="427" spans="10:18" x14ac:dyDescent="0.3">
      <c r="J427" s="62" t="s">
        <v>608</v>
      </c>
      <c r="K427" s="62" t="s">
        <v>96</v>
      </c>
      <c r="L427" s="62" t="s">
        <v>97</v>
      </c>
      <c r="M427" s="62" t="s">
        <v>99</v>
      </c>
      <c r="N427" s="62" t="s">
        <v>159</v>
      </c>
      <c r="O427" s="62" t="s">
        <v>100</v>
      </c>
      <c r="P427" s="62" t="s">
        <v>101</v>
      </c>
      <c r="Q427" s="62" t="s">
        <v>156</v>
      </c>
      <c r="R427" s="62" t="s">
        <v>158</v>
      </c>
    </row>
    <row r="428" spans="10:18" x14ac:dyDescent="0.3">
      <c r="J428" s="62" t="s">
        <v>609</v>
      </c>
      <c r="K428" s="62" t="s">
        <v>96</v>
      </c>
      <c r="L428" s="62" t="s">
        <v>97</v>
      </c>
      <c r="M428" s="62" t="s">
        <v>99</v>
      </c>
      <c r="N428" s="62" t="s">
        <v>101</v>
      </c>
      <c r="O428" s="62" t="s">
        <v>100</v>
      </c>
      <c r="P428" s="62" t="s">
        <v>156</v>
      </c>
      <c r="Q428" s="62" t="s">
        <v>158</v>
      </c>
      <c r="R428" s="62" t="s">
        <v>162</v>
      </c>
    </row>
    <row r="429" spans="10:18" x14ac:dyDescent="0.3">
      <c r="J429" s="62" t="s">
        <v>610</v>
      </c>
      <c r="K429" s="62" t="s">
        <v>96</v>
      </c>
      <c r="L429" s="62" t="s">
        <v>97</v>
      </c>
      <c r="M429" s="62" t="s">
        <v>99</v>
      </c>
      <c r="N429" s="62" t="s">
        <v>159</v>
      </c>
      <c r="O429" s="62" t="s">
        <v>100</v>
      </c>
      <c r="P429" s="62" t="s">
        <v>101</v>
      </c>
      <c r="Q429" s="62" t="s">
        <v>156</v>
      </c>
      <c r="R429" s="62" t="s">
        <v>162</v>
      </c>
    </row>
    <row r="430" spans="10:18" x14ac:dyDescent="0.3">
      <c r="J430" s="62" t="s">
        <v>611</v>
      </c>
      <c r="K430" s="62" t="s">
        <v>96</v>
      </c>
      <c r="L430" s="62" t="s">
        <v>97</v>
      </c>
      <c r="M430" s="62" t="s">
        <v>99</v>
      </c>
      <c r="N430" s="62" t="s">
        <v>159</v>
      </c>
      <c r="O430" s="62" t="s">
        <v>100</v>
      </c>
      <c r="P430" s="62" t="s">
        <v>101</v>
      </c>
      <c r="Q430" s="62" t="s">
        <v>158</v>
      </c>
      <c r="R430" s="62" t="s">
        <v>162</v>
      </c>
    </row>
    <row r="431" spans="10:18" x14ac:dyDescent="0.3">
      <c r="J431" s="62" t="s">
        <v>612</v>
      </c>
      <c r="K431" s="62" t="s">
        <v>96</v>
      </c>
      <c r="L431" s="62" t="s">
        <v>97</v>
      </c>
      <c r="M431" s="62" t="s">
        <v>99</v>
      </c>
      <c r="N431" s="62" t="s">
        <v>159</v>
      </c>
      <c r="O431" s="62" t="s">
        <v>100</v>
      </c>
      <c r="P431" s="62" t="s">
        <v>156</v>
      </c>
      <c r="Q431" s="62" t="s">
        <v>158</v>
      </c>
      <c r="R431" s="62" t="s">
        <v>162</v>
      </c>
    </row>
    <row r="432" spans="10:18" x14ac:dyDescent="0.3">
      <c r="J432" s="62" t="s">
        <v>613</v>
      </c>
      <c r="K432" s="62" t="s">
        <v>96</v>
      </c>
      <c r="L432" s="62" t="s">
        <v>97</v>
      </c>
      <c r="M432" s="62" t="s">
        <v>99</v>
      </c>
      <c r="N432" s="62" t="s">
        <v>159</v>
      </c>
      <c r="O432" s="62" t="s">
        <v>156</v>
      </c>
      <c r="P432" s="62" t="s">
        <v>101</v>
      </c>
      <c r="Q432" s="62" t="s">
        <v>69</v>
      </c>
      <c r="R432" s="62" t="s">
        <v>158</v>
      </c>
    </row>
    <row r="433" spans="10:18" x14ac:dyDescent="0.3">
      <c r="J433" s="62" t="s">
        <v>614</v>
      </c>
      <c r="K433" s="62" t="s">
        <v>96</v>
      </c>
      <c r="L433" s="62" t="s">
        <v>97</v>
      </c>
      <c r="M433" s="62" t="s">
        <v>99</v>
      </c>
      <c r="N433" s="62" t="s">
        <v>101</v>
      </c>
      <c r="O433" s="62" t="s">
        <v>156</v>
      </c>
      <c r="P433" s="62" t="s">
        <v>158</v>
      </c>
      <c r="Q433" s="62" t="s">
        <v>69</v>
      </c>
      <c r="R433" s="62" t="s">
        <v>162</v>
      </c>
    </row>
    <row r="434" spans="10:18" x14ac:dyDescent="0.3">
      <c r="J434" s="62" t="s">
        <v>615</v>
      </c>
      <c r="K434" s="62" t="s">
        <v>96</v>
      </c>
      <c r="L434" s="62" t="s">
        <v>97</v>
      </c>
      <c r="M434" s="62" t="s">
        <v>99</v>
      </c>
      <c r="N434" s="62" t="s">
        <v>159</v>
      </c>
      <c r="O434" s="62" t="s">
        <v>156</v>
      </c>
      <c r="P434" s="62" t="s">
        <v>101</v>
      </c>
      <c r="Q434" s="62" t="s">
        <v>69</v>
      </c>
      <c r="R434" s="62" t="s">
        <v>162</v>
      </c>
    </row>
    <row r="435" spans="10:18" x14ac:dyDescent="0.3">
      <c r="J435" s="62" t="s">
        <v>616</v>
      </c>
      <c r="K435" s="62" t="s">
        <v>96</v>
      </c>
      <c r="L435" s="62" t="s">
        <v>97</v>
      </c>
      <c r="M435" s="62" t="s">
        <v>99</v>
      </c>
      <c r="N435" s="62" t="s">
        <v>159</v>
      </c>
      <c r="O435" s="62" t="s">
        <v>158</v>
      </c>
      <c r="P435" s="62" t="s">
        <v>101</v>
      </c>
      <c r="Q435" s="62" t="s">
        <v>69</v>
      </c>
      <c r="R435" s="62" t="s">
        <v>162</v>
      </c>
    </row>
    <row r="436" spans="10:18" x14ac:dyDescent="0.3">
      <c r="J436" s="62" t="s">
        <v>617</v>
      </c>
      <c r="K436" s="62" t="s">
        <v>96</v>
      </c>
      <c r="L436" s="62" t="s">
        <v>97</v>
      </c>
      <c r="M436" s="62" t="s">
        <v>99</v>
      </c>
      <c r="N436" s="62" t="s">
        <v>159</v>
      </c>
      <c r="O436" s="62" t="s">
        <v>156</v>
      </c>
      <c r="P436" s="62" t="s">
        <v>158</v>
      </c>
      <c r="Q436" s="62" t="s">
        <v>69</v>
      </c>
      <c r="R436" s="62" t="s">
        <v>162</v>
      </c>
    </row>
    <row r="437" spans="10:18" x14ac:dyDescent="0.3">
      <c r="J437" s="62" t="s">
        <v>618</v>
      </c>
      <c r="K437" s="62" t="s">
        <v>96</v>
      </c>
      <c r="L437" s="62" t="s">
        <v>97</v>
      </c>
      <c r="M437" s="62" t="s">
        <v>99</v>
      </c>
      <c r="N437" s="62" t="s">
        <v>159</v>
      </c>
      <c r="O437" s="62" t="s">
        <v>156</v>
      </c>
      <c r="P437" s="62" t="s">
        <v>101</v>
      </c>
      <c r="Q437" s="62" t="s">
        <v>158</v>
      </c>
      <c r="R437" s="62" t="s">
        <v>162</v>
      </c>
    </row>
    <row r="438" spans="10:18" x14ac:dyDescent="0.3">
      <c r="J438" s="62" t="s">
        <v>619</v>
      </c>
      <c r="K438" s="62" t="s">
        <v>96</v>
      </c>
      <c r="L438" s="62" t="s">
        <v>97</v>
      </c>
      <c r="M438" s="62" t="s">
        <v>100</v>
      </c>
      <c r="N438" s="62" t="s">
        <v>159</v>
      </c>
      <c r="O438" s="62" t="s">
        <v>156</v>
      </c>
      <c r="P438" s="62" t="s">
        <v>101</v>
      </c>
      <c r="Q438" s="62" t="s">
        <v>69</v>
      </c>
      <c r="R438" s="62" t="s">
        <v>158</v>
      </c>
    </row>
    <row r="439" spans="10:18" x14ac:dyDescent="0.3">
      <c r="J439" s="62" t="s">
        <v>620</v>
      </c>
      <c r="K439" s="62" t="s">
        <v>96</v>
      </c>
      <c r="L439" s="62" t="s">
        <v>97</v>
      </c>
      <c r="M439" s="62" t="s">
        <v>100</v>
      </c>
      <c r="N439" s="62" t="s">
        <v>101</v>
      </c>
      <c r="O439" s="62" t="s">
        <v>156</v>
      </c>
      <c r="P439" s="62" t="s">
        <v>158</v>
      </c>
      <c r="Q439" s="62" t="s">
        <v>69</v>
      </c>
      <c r="R439" s="62" t="s">
        <v>162</v>
      </c>
    </row>
    <row r="440" spans="10:18" x14ac:dyDescent="0.3">
      <c r="J440" s="62" t="s">
        <v>621</v>
      </c>
      <c r="K440" s="62" t="s">
        <v>96</v>
      </c>
      <c r="L440" s="62" t="s">
        <v>97</v>
      </c>
      <c r="M440" s="62" t="s">
        <v>100</v>
      </c>
      <c r="N440" s="62" t="s">
        <v>159</v>
      </c>
      <c r="O440" s="62" t="s">
        <v>156</v>
      </c>
      <c r="P440" s="62" t="s">
        <v>101</v>
      </c>
      <c r="Q440" s="62" t="s">
        <v>69</v>
      </c>
      <c r="R440" s="62" t="s">
        <v>162</v>
      </c>
    </row>
    <row r="441" spans="10:18" x14ac:dyDescent="0.3">
      <c r="J441" s="62" t="s">
        <v>622</v>
      </c>
      <c r="K441" s="62" t="s">
        <v>96</v>
      </c>
      <c r="L441" s="62" t="s">
        <v>97</v>
      </c>
      <c r="M441" s="62" t="s">
        <v>100</v>
      </c>
      <c r="N441" s="62" t="s">
        <v>159</v>
      </c>
      <c r="O441" s="62" t="s">
        <v>158</v>
      </c>
      <c r="P441" s="62" t="s">
        <v>101</v>
      </c>
      <c r="Q441" s="62" t="s">
        <v>69</v>
      </c>
      <c r="R441" s="62" t="s">
        <v>162</v>
      </c>
    </row>
    <row r="442" spans="10:18" x14ac:dyDescent="0.3">
      <c r="J442" s="62" t="s">
        <v>623</v>
      </c>
      <c r="K442" s="62" t="s">
        <v>96</v>
      </c>
      <c r="L442" s="62" t="s">
        <v>97</v>
      </c>
      <c r="M442" s="62" t="s">
        <v>100</v>
      </c>
      <c r="N442" s="62" t="s">
        <v>159</v>
      </c>
      <c r="O442" s="62" t="s">
        <v>156</v>
      </c>
      <c r="P442" s="62" t="s">
        <v>158</v>
      </c>
      <c r="Q442" s="62" t="s">
        <v>69</v>
      </c>
      <c r="R442" s="62" t="s">
        <v>162</v>
      </c>
    </row>
    <row r="443" spans="10:18" x14ac:dyDescent="0.3">
      <c r="J443" s="62" t="s">
        <v>624</v>
      </c>
      <c r="K443" s="62" t="s">
        <v>96</v>
      </c>
      <c r="L443" s="62" t="s">
        <v>97</v>
      </c>
      <c r="M443" s="62" t="s">
        <v>100</v>
      </c>
      <c r="N443" s="62" t="s">
        <v>159</v>
      </c>
      <c r="O443" s="62" t="s">
        <v>156</v>
      </c>
      <c r="P443" s="62" t="s">
        <v>101</v>
      </c>
      <c r="Q443" s="62" t="s">
        <v>158</v>
      </c>
      <c r="R443" s="62" t="s">
        <v>162</v>
      </c>
    </row>
    <row r="444" spans="10:18" x14ac:dyDescent="0.3">
      <c r="J444" s="62" t="s">
        <v>625</v>
      </c>
      <c r="K444" s="62" t="s">
        <v>96</v>
      </c>
      <c r="L444" s="62" t="s">
        <v>97</v>
      </c>
      <c r="M444" s="62" t="s">
        <v>101</v>
      </c>
      <c r="N444" s="62" t="s">
        <v>159</v>
      </c>
      <c r="O444" s="62" t="s">
        <v>156</v>
      </c>
      <c r="P444" s="62" t="s">
        <v>158</v>
      </c>
      <c r="Q444" s="62" t="s">
        <v>69</v>
      </c>
      <c r="R444" s="62" t="s">
        <v>162</v>
      </c>
    </row>
    <row r="445" spans="10:18" x14ac:dyDescent="0.3">
      <c r="J445" s="62" t="s">
        <v>626</v>
      </c>
      <c r="K445" s="62" t="s">
        <v>96</v>
      </c>
      <c r="L445" s="62" t="s">
        <v>98</v>
      </c>
      <c r="M445" s="62" t="s">
        <v>99</v>
      </c>
      <c r="N445" s="62" t="s">
        <v>101</v>
      </c>
      <c r="O445" s="62" t="s">
        <v>100</v>
      </c>
      <c r="P445" s="62" t="s">
        <v>156</v>
      </c>
      <c r="Q445" s="62" t="s">
        <v>69</v>
      </c>
      <c r="R445" s="62" t="s">
        <v>158</v>
      </c>
    </row>
    <row r="446" spans="10:18" x14ac:dyDescent="0.3">
      <c r="J446" s="62" t="s">
        <v>627</v>
      </c>
      <c r="K446" s="62" t="s">
        <v>96</v>
      </c>
      <c r="L446" s="62" t="s">
        <v>98</v>
      </c>
      <c r="M446" s="62" t="s">
        <v>99</v>
      </c>
      <c r="N446" s="62" t="s">
        <v>159</v>
      </c>
      <c r="O446" s="62" t="s">
        <v>100</v>
      </c>
      <c r="P446" s="62" t="s">
        <v>101</v>
      </c>
      <c r="Q446" s="62" t="s">
        <v>69</v>
      </c>
      <c r="R446" s="62" t="s">
        <v>156</v>
      </c>
    </row>
    <row r="447" spans="10:18" x14ac:dyDescent="0.3">
      <c r="J447" s="62" t="s">
        <v>628</v>
      </c>
      <c r="K447" s="62" t="s">
        <v>96</v>
      </c>
      <c r="L447" s="62" t="s">
        <v>98</v>
      </c>
      <c r="M447" s="62" t="s">
        <v>99</v>
      </c>
      <c r="N447" s="62" t="s">
        <v>101</v>
      </c>
      <c r="O447" s="62" t="s">
        <v>100</v>
      </c>
      <c r="P447" s="62" t="s">
        <v>156</v>
      </c>
      <c r="Q447" s="62" t="s">
        <v>69</v>
      </c>
      <c r="R447" s="62" t="s">
        <v>162</v>
      </c>
    </row>
    <row r="448" spans="10:18" x14ac:dyDescent="0.3">
      <c r="J448" s="62" t="s">
        <v>629</v>
      </c>
      <c r="K448" s="62" t="s">
        <v>96</v>
      </c>
      <c r="L448" s="62" t="s">
        <v>98</v>
      </c>
      <c r="M448" s="62" t="s">
        <v>99</v>
      </c>
      <c r="N448" s="62" t="s">
        <v>159</v>
      </c>
      <c r="O448" s="62" t="s">
        <v>100</v>
      </c>
      <c r="P448" s="62" t="s">
        <v>101</v>
      </c>
      <c r="Q448" s="62" t="s">
        <v>69</v>
      </c>
      <c r="R448" s="62" t="s">
        <v>158</v>
      </c>
    </row>
    <row r="449" spans="10:18" x14ac:dyDescent="0.3">
      <c r="J449" s="62" t="s">
        <v>630</v>
      </c>
      <c r="K449" s="62" t="s">
        <v>96</v>
      </c>
      <c r="L449" s="62" t="s">
        <v>98</v>
      </c>
      <c r="M449" s="62" t="s">
        <v>99</v>
      </c>
      <c r="N449" s="62" t="s">
        <v>101</v>
      </c>
      <c r="O449" s="62" t="s">
        <v>100</v>
      </c>
      <c r="P449" s="62" t="s">
        <v>158</v>
      </c>
      <c r="Q449" s="62" t="s">
        <v>69</v>
      </c>
      <c r="R449" s="62" t="s">
        <v>162</v>
      </c>
    </row>
    <row r="450" spans="10:18" x14ac:dyDescent="0.3">
      <c r="J450" s="62" t="s">
        <v>631</v>
      </c>
      <c r="K450" s="62" t="s">
        <v>96</v>
      </c>
      <c r="L450" s="62" t="s">
        <v>98</v>
      </c>
      <c r="M450" s="62" t="s">
        <v>99</v>
      </c>
      <c r="N450" s="62" t="s">
        <v>159</v>
      </c>
      <c r="O450" s="62" t="s">
        <v>100</v>
      </c>
      <c r="P450" s="62" t="s">
        <v>101</v>
      </c>
      <c r="Q450" s="62" t="s">
        <v>69</v>
      </c>
      <c r="R450" s="62" t="s">
        <v>162</v>
      </c>
    </row>
    <row r="451" spans="10:18" x14ac:dyDescent="0.3">
      <c r="J451" s="62" t="s">
        <v>632</v>
      </c>
      <c r="K451" s="62" t="s">
        <v>96</v>
      </c>
      <c r="L451" s="62" t="s">
        <v>98</v>
      </c>
      <c r="M451" s="62" t="s">
        <v>99</v>
      </c>
      <c r="N451" s="62" t="s">
        <v>159</v>
      </c>
      <c r="O451" s="62" t="s">
        <v>100</v>
      </c>
      <c r="P451" s="62" t="s">
        <v>156</v>
      </c>
      <c r="Q451" s="62" t="s">
        <v>69</v>
      </c>
      <c r="R451" s="62" t="s">
        <v>158</v>
      </c>
    </row>
    <row r="452" spans="10:18" x14ac:dyDescent="0.3">
      <c r="J452" s="62" t="s">
        <v>633</v>
      </c>
      <c r="K452" s="62" t="s">
        <v>96</v>
      </c>
      <c r="L452" s="62" t="s">
        <v>98</v>
      </c>
      <c r="M452" s="62" t="s">
        <v>99</v>
      </c>
      <c r="N452" s="62" t="s">
        <v>156</v>
      </c>
      <c r="O452" s="62" t="s">
        <v>100</v>
      </c>
      <c r="P452" s="62" t="s">
        <v>158</v>
      </c>
      <c r="Q452" s="62" t="s">
        <v>69</v>
      </c>
      <c r="R452" s="62" t="s">
        <v>162</v>
      </c>
    </row>
    <row r="453" spans="10:18" x14ac:dyDescent="0.3">
      <c r="J453" s="62" t="s">
        <v>634</v>
      </c>
      <c r="K453" s="62" t="s">
        <v>96</v>
      </c>
      <c r="L453" s="62" t="s">
        <v>98</v>
      </c>
      <c r="M453" s="62" t="s">
        <v>99</v>
      </c>
      <c r="N453" s="62" t="s">
        <v>159</v>
      </c>
      <c r="O453" s="62" t="s">
        <v>100</v>
      </c>
      <c r="P453" s="62" t="s">
        <v>156</v>
      </c>
      <c r="Q453" s="62" t="s">
        <v>69</v>
      </c>
      <c r="R453" s="62" t="s">
        <v>162</v>
      </c>
    </row>
    <row r="454" spans="10:18" x14ac:dyDescent="0.3">
      <c r="J454" s="62" t="s">
        <v>635</v>
      </c>
      <c r="K454" s="62" t="s">
        <v>96</v>
      </c>
      <c r="L454" s="62" t="s">
        <v>98</v>
      </c>
      <c r="M454" s="62" t="s">
        <v>99</v>
      </c>
      <c r="N454" s="62" t="s">
        <v>159</v>
      </c>
      <c r="O454" s="62" t="s">
        <v>100</v>
      </c>
      <c r="P454" s="62" t="s">
        <v>158</v>
      </c>
      <c r="Q454" s="62" t="s">
        <v>69</v>
      </c>
      <c r="R454" s="62" t="s">
        <v>162</v>
      </c>
    </row>
    <row r="455" spans="10:18" x14ac:dyDescent="0.3">
      <c r="J455" s="62" t="s">
        <v>636</v>
      </c>
      <c r="K455" s="62" t="s">
        <v>96</v>
      </c>
      <c r="L455" s="62" t="s">
        <v>98</v>
      </c>
      <c r="M455" s="62" t="s">
        <v>99</v>
      </c>
      <c r="N455" s="62" t="s">
        <v>159</v>
      </c>
      <c r="O455" s="62" t="s">
        <v>100</v>
      </c>
      <c r="P455" s="62" t="s">
        <v>101</v>
      </c>
      <c r="Q455" s="62" t="s">
        <v>156</v>
      </c>
      <c r="R455" s="62" t="s">
        <v>158</v>
      </c>
    </row>
    <row r="456" spans="10:18" x14ac:dyDescent="0.3">
      <c r="J456" s="62" t="s">
        <v>637</v>
      </c>
      <c r="K456" s="62" t="s">
        <v>96</v>
      </c>
      <c r="L456" s="62" t="s">
        <v>98</v>
      </c>
      <c r="M456" s="62" t="s">
        <v>99</v>
      </c>
      <c r="N456" s="62" t="s">
        <v>101</v>
      </c>
      <c r="O456" s="62" t="s">
        <v>100</v>
      </c>
      <c r="P456" s="62" t="s">
        <v>156</v>
      </c>
      <c r="Q456" s="62" t="s">
        <v>158</v>
      </c>
      <c r="R456" s="62" t="s">
        <v>162</v>
      </c>
    </row>
    <row r="457" spans="10:18" x14ac:dyDescent="0.3">
      <c r="J457" s="62" t="s">
        <v>638</v>
      </c>
      <c r="K457" s="62" t="s">
        <v>96</v>
      </c>
      <c r="L457" s="62" t="s">
        <v>98</v>
      </c>
      <c r="M457" s="62" t="s">
        <v>99</v>
      </c>
      <c r="N457" s="62" t="s">
        <v>159</v>
      </c>
      <c r="O457" s="62" t="s">
        <v>100</v>
      </c>
      <c r="P457" s="62" t="s">
        <v>101</v>
      </c>
      <c r="Q457" s="62" t="s">
        <v>156</v>
      </c>
      <c r="R457" s="62" t="s">
        <v>162</v>
      </c>
    </row>
    <row r="458" spans="10:18" x14ac:dyDescent="0.3">
      <c r="J458" s="62" t="s">
        <v>639</v>
      </c>
      <c r="K458" s="62" t="s">
        <v>96</v>
      </c>
      <c r="L458" s="62" t="s">
        <v>98</v>
      </c>
      <c r="M458" s="62" t="s">
        <v>99</v>
      </c>
      <c r="N458" s="62" t="s">
        <v>159</v>
      </c>
      <c r="O458" s="62" t="s">
        <v>100</v>
      </c>
      <c r="P458" s="62" t="s">
        <v>101</v>
      </c>
      <c r="Q458" s="62" t="s">
        <v>158</v>
      </c>
      <c r="R458" s="62" t="s">
        <v>162</v>
      </c>
    </row>
    <row r="459" spans="10:18" x14ac:dyDescent="0.3">
      <c r="J459" s="62" t="s">
        <v>640</v>
      </c>
      <c r="K459" s="62" t="s">
        <v>96</v>
      </c>
      <c r="L459" s="62" t="s">
        <v>98</v>
      </c>
      <c r="M459" s="62" t="s">
        <v>99</v>
      </c>
      <c r="N459" s="62" t="s">
        <v>159</v>
      </c>
      <c r="O459" s="62" t="s">
        <v>100</v>
      </c>
      <c r="P459" s="62" t="s">
        <v>156</v>
      </c>
      <c r="Q459" s="62" t="s">
        <v>158</v>
      </c>
      <c r="R459" s="62" t="s">
        <v>162</v>
      </c>
    </row>
    <row r="460" spans="10:18" x14ac:dyDescent="0.3">
      <c r="J460" s="62" t="s">
        <v>641</v>
      </c>
      <c r="K460" s="62" t="s">
        <v>96</v>
      </c>
      <c r="L460" s="62" t="s">
        <v>98</v>
      </c>
      <c r="M460" s="62" t="s">
        <v>99</v>
      </c>
      <c r="N460" s="62" t="s">
        <v>159</v>
      </c>
      <c r="O460" s="62" t="s">
        <v>156</v>
      </c>
      <c r="P460" s="62" t="s">
        <v>101</v>
      </c>
      <c r="Q460" s="62" t="s">
        <v>69</v>
      </c>
      <c r="R460" s="62" t="s">
        <v>158</v>
      </c>
    </row>
    <row r="461" spans="10:18" x14ac:dyDescent="0.3">
      <c r="J461" s="62" t="s">
        <v>642</v>
      </c>
      <c r="K461" s="62" t="s">
        <v>96</v>
      </c>
      <c r="L461" s="62" t="s">
        <v>98</v>
      </c>
      <c r="M461" s="62" t="s">
        <v>99</v>
      </c>
      <c r="N461" s="62" t="s">
        <v>101</v>
      </c>
      <c r="O461" s="62" t="s">
        <v>156</v>
      </c>
      <c r="P461" s="62" t="s">
        <v>158</v>
      </c>
      <c r="Q461" s="62" t="s">
        <v>69</v>
      </c>
      <c r="R461" s="62" t="s">
        <v>162</v>
      </c>
    </row>
    <row r="462" spans="10:18" x14ac:dyDescent="0.3">
      <c r="J462" s="62" t="s">
        <v>643</v>
      </c>
      <c r="K462" s="62" t="s">
        <v>96</v>
      </c>
      <c r="L462" s="62" t="s">
        <v>98</v>
      </c>
      <c r="M462" s="62" t="s">
        <v>99</v>
      </c>
      <c r="N462" s="62" t="s">
        <v>159</v>
      </c>
      <c r="O462" s="62" t="s">
        <v>156</v>
      </c>
      <c r="P462" s="62" t="s">
        <v>101</v>
      </c>
      <c r="Q462" s="62" t="s">
        <v>69</v>
      </c>
      <c r="R462" s="62" t="s">
        <v>162</v>
      </c>
    </row>
    <row r="463" spans="10:18" x14ac:dyDescent="0.3">
      <c r="J463" s="62" t="s">
        <v>644</v>
      </c>
      <c r="K463" s="62" t="s">
        <v>96</v>
      </c>
      <c r="L463" s="62" t="s">
        <v>98</v>
      </c>
      <c r="M463" s="62" t="s">
        <v>99</v>
      </c>
      <c r="N463" s="62" t="s">
        <v>159</v>
      </c>
      <c r="O463" s="62" t="s">
        <v>158</v>
      </c>
      <c r="P463" s="62" t="s">
        <v>101</v>
      </c>
      <c r="Q463" s="62" t="s">
        <v>69</v>
      </c>
      <c r="R463" s="62" t="s">
        <v>162</v>
      </c>
    </row>
    <row r="464" spans="10:18" x14ac:dyDescent="0.3">
      <c r="J464" s="62" t="s">
        <v>645</v>
      </c>
      <c r="K464" s="62" t="s">
        <v>96</v>
      </c>
      <c r="L464" s="62" t="s">
        <v>98</v>
      </c>
      <c r="M464" s="62" t="s">
        <v>99</v>
      </c>
      <c r="N464" s="62" t="s">
        <v>159</v>
      </c>
      <c r="O464" s="62" t="s">
        <v>156</v>
      </c>
      <c r="P464" s="62" t="s">
        <v>158</v>
      </c>
      <c r="Q464" s="62" t="s">
        <v>69</v>
      </c>
      <c r="R464" s="62" t="s">
        <v>162</v>
      </c>
    </row>
    <row r="465" spans="10:18" x14ac:dyDescent="0.3">
      <c r="J465" s="62" t="s">
        <v>646</v>
      </c>
      <c r="K465" s="62" t="s">
        <v>96</v>
      </c>
      <c r="L465" s="62" t="s">
        <v>98</v>
      </c>
      <c r="M465" s="62" t="s">
        <v>99</v>
      </c>
      <c r="N465" s="62" t="s">
        <v>159</v>
      </c>
      <c r="O465" s="62" t="s">
        <v>156</v>
      </c>
      <c r="P465" s="62" t="s">
        <v>101</v>
      </c>
      <c r="Q465" s="62" t="s">
        <v>158</v>
      </c>
      <c r="R465" s="62" t="s">
        <v>162</v>
      </c>
    </row>
    <row r="466" spans="10:18" x14ac:dyDescent="0.3">
      <c r="J466" s="62" t="s">
        <v>647</v>
      </c>
      <c r="K466" s="62" t="s">
        <v>96</v>
      </c>
      <c r="L466" s="62" t="s">
        <v>98</v>
      </c>
      <c r="M466" s="62" t="s">
        <v>100</v>
      </c>
      <c r="N466" s="62" t="s">
        <v>159</v>
      </c>
      <c r="O466" s="62" t="s">
        <v>156</v>
      </c>
      <c r="P466" s="62" t="s">
        <v>101</v>
      </c>
      <c r="Q466" s="62" t="s">
        <v>69</v>
      </c>
      <c r="R466" s="62" t="s">
        <v>158</v>
      </c>
    </row>
    <row r="467" spans="10:18" x14ac:dyDescent="0.3">
      <c r="J467" s="62" t="s">
        <v>648</v>
      </c>
      <c r="K467" s="62" t="s">
        <v>96</v>
      </c>
      <c r="L467" s="62" t="s">
        <v>98</v>
      </c>
      <c r="M467" s="62" t="s">
        <v>100</v>
      </c>
      <c r="N467" s="62" t="s">
        <v>101</v>
      </c>
      <c r="O467" s="62" t="s">
        <v>156</v>
      </c>
      <c r="P467" s="62" t="s">
        <v>158</v>
      </c>
      <c r="Q467" s="62" t="s">
        <v>69</v>
      </c>
      <c r="R467" s="62" t="s">
        <v>162</v>
      </c>
    </row>
    <row r="468" spans="10:18" x14ac:dyDescent="0.3">
      <c r="J468" s="62" t="s">
        <v>649</v>
      </c>
      <c r="K468" s="62" t="s">
        <v>96</v>
      </c>
      <c r="L468" s="62" t="s">
        <v>98</v>
      </c>
      <c r="M468" s="62" t="s">
        <v>100</v>
      </c>
      <c r="N468" s="62" t="s">
        <v>159</v>
      </c>
      <c r="O468" s="62" t="s">
        <v>156</v>
      </c>
      <c r="P468" s="62" t="s">
        <v>101</v>
      </c>
      <c r="Q468" s="62" t="s">
        <v>69</v>
      </c>
      <c r="R468" s="62" t="s">
        <v>162</v>
      </c>
    </row>
    <row r="469" spans="10:18" x14ac:dyDescent="0.3">
      <c r="J469" s="62" t="s">
        <v>650</v>
      </c>
      <c r="K469" s="62" t="s">
        <v>96</v>
      </c>
      <c r="L469" s="62" t="s">
        <v>98</v>
      </c>
      <c r="M469" s="62" t="s">
        <v>100</v>
      </c>
      <c r="N469" s="62" t="s">
        <v>159</v>
      </c>
      <c r="O469" s="62" t="s">
        <v>158</v>
      </c>
      <c r="P469" s="62" t="s">
        <v>101</v>
      </c>
      <c r="Q469" s="62" t="s">
        <v>69</v>
      </c>
      <c r="R469" s="62" t="s">
        <v>162</v>
      </c>
    </row>
    <row r="470" spans="10:18" x14ac:dyDescent="0.3">
      <c r="J470" s="62" t="s">
        <v>651</v>
      </c>
      <c r="K470" s="62" t="s">
        <v>96</v>
      </c>
      <c r="L470" s="62" t="s">
        <v>98</v>
      </c>
      <c r="M470" s="62" t="s">
        <v>100</v>
      </c>
      <c r="N470" s="62" t="s">
        <v>159</v>
      </c>
      <c r="O470" s="62" t="s">
        <v>156</v>
      </c>
      <c r="P470" s="62" t="s">
        <v>158</v>
      </c>
      <c r="Q470" s="62" t="s">
        <v>69</v>
      </c>
      <c r="R470" s="62" t="s">
        <v>162</v>
      </c>
    </row>
    <row r="471" spans="10:18" x14ac:dyDescent="0.3">
      <c r="J471" s="62" t="s">
        <v>652</v>
      </c>
      <c r="K471" s="62" t="s">
        <v>96</v>
      </c>
      <c r="L471" s="62" t="s">
        <v>98</v>
      </c>
      <c r="M471" s="62" t="s">
        <v>100</v>
      </c>
      <c r="N471" s="62" t="s">
        <v>159</v>
      </c>
      <c r="O471" s="62" t="s">
        <v>156</v>
      </c>
      <c r="P471" s="62" t="s">
        <v>101</v>
      </c>
      <c r="Q471" s="62" t="s">
        <v>158</v>
      </c>
      <c r="R471" s="62" t="s">
        <v>162</v>
      </c>
    </row>
    <row r="472" spans="10:18" x14ac:dyDescent="0.3">
      <c r="J472" s="62" t="s">
        <v>653</v>
      </c>
      <c r="K472" s="62" t="s">
        <v>96</v>
      </c>
      <c r="L472" s="62" t="s">
        <v>98</v>
      </c>
      <c r="M472" s="62" t="s">
        <v>101</v>
      </c>
      <c r="N472" s="62" t="s">
        <v>159</v>
      </c>
      <c r="O472" s="62" t="s">
        <v>156</v>
      </c>
      <c r="P472" s="62" t="s">
        <v>158</v>
      </c>
      <c r="Q472" s="62" t="s">
        <v>69</v>
      </c>
      <c r="R472" s="62" t="s">
        <v>162</v>
      </c>
    </row>
    <row r="473" spans="10:18" x14ac:dyDescent="0.3">
      <c r="J473" s="62" t="s">
        <v>654</v>
      </c>
      <c r="K473" s="62" t="s">
        <v>96</v>
      </c>
      <c r="L473" s="62" t="s">
        <v>100</v>
      </c>
      <c r="M473" s="62" t="s">
        <v>99</v>
      </c>
      <c r="N473" s="62" t="s">
        <v>159</v>
      </c>
      <c r="O473" s="62" t="s">
        <v>156</v>
      </c>
      <c r="P473" s="62" t="s">
        <v>101</v>
      </c>
      <c r="Q473" s="62" t="s">
        <v>69</v>
      </c>
      <c r="R473" s="62" t="s">
        <v>158</v>
      </c>
    </row>
    <row r="474" spans="10:18" x14ac:dyDescent="0.3">
      <c r="J474" s="62" t="s">
        <v>655</v>
      </c>
      <c r="K474" s="62" t="s">
        <v>96</v>
      </c>
      <c r="L474" s="62" t="s">
        <v>100</v>
      </c>
      <c r="M474" s="62" t="s">
        <v>99</v>
      </c>
      <c r="N474" s="62" t="s">
        <v>101</v>
      </c>
      <c r="O474" s="62" t="s">
        <v>156</v>
      </c>
      <c r="P474" s="62" t="s">
        <v>158</v>
      </c>
      <c r="Q474" s="62" t="s">
        <v>69</v>
      </c>
      <c r="R474" s="62" t="s">
        <v>162</v>
      </c>
    </row>
    <row r="475" spans="10:18" x14ac:dyDescent="0.3">
      <c r="J475" s="62" t="s">
        <v>656</v>
      </c>
      <c r="K475" s="62" t="s">
        <v>96</v>
      </c>
      <c r="L475" s="62" t="s">
        <v>100</v>
      </c>
      <c r="M475" s="62" t="s">
        <v>99</v>
      </c>
      <c r="N475" s="62" t="s">
        <v>159</v>
      </c>
      <c r="O475" s="62" t="s">
        <v>156</v>
      </c>
      <c r="P475" s="62" t="s">
        <v>101</v>
      </c>
      <c r="Q475" s="62" t="s">
        <v>69</v>
      </c>
      <c r="R475" s="62" t="s">
        <v>162</v>
      </c>
    </row>
    <row r="476" spans="10:18" x14ac:dyDescent="0.3">
      <c r="J476" s="62" t="s">
        <v>657</v>
      </c>
      <c r="K476" s="62" t="s">
        <v>96</v>
      </c>
      <c r="L476" s="62" t="s">
        <v>100</v>
      </c>
      <c r="M476" s="62" t="s">
        <v>99</v>
      </c>
      <c r="N476" s="62" t="s">
        <v>159</v>
      </c>
      <c r="O476" s="62" t="s">
        <v>158</v>
      </c>
      <c r="P476" s="62" t="s">
        <v>101</v>
      </c>
      <c r="Q476" s="62" t="s">
        <v>69</v>
      </c>
      <c r="R476" s="62" t="s">
        <v>162</v>
      </c>
    </row>
    <row r="477" spans="10:18" x14ac:dyDescent="0.3">
      <c r="J477" s="62" t="s">
        <v>658</v>
      </c>
      <c r="K477" s="62" t="s">
        <v>96</v>
      </c>
      <c r="L477" s="62" t="s">
        <v>100</v>
      </c>
      <c r="M477" s="62" t="s">
        <v>99</v>
      </c>
      <c r="N477" s="62" t="s">
        <v>159</v>
      </c>
      <c r="O477" s="62" t="s">
        <v>156</v>
      </c>
      <c r="P477" s="62" t="s">
        <v>158</v>
      </c>
      <c r="Q477" s="62" t="s">
        <v>69</v>
      </c>
      <c r="R477" s="62" t="s">
        <v>162</v>
      </c>
    </row>
    <row r="478" spans="10:18" x14ac:dyDescent="0.3">
      <c r="J478" s="62" t="s">
        <v>659</v>
      </c>
      <c r="K478" s="62" t="s">
        <v>96</v>
      </c>
      <c r="L478" s="62" t="s">
        <v>100</v>
      </c>
      <c r="M478" s="62" t="s">
        <v>99</v>
      </c>
      <c r="N478" s="62" t="s">
        <v>159</v>
      </c>
      <c r="O478" s="62" t="s">
        <v>156</v>
      </c>
      <c r="P478" s="62" t="s">
        <v>101</v>
      </c>
      <c r="Q478" s="62" t="s">
        <v>158</v>
      </c>
      <c r="R478" s="62" t="s">
        <v>162</v>
      </c>
    </row>
    <row r="479" spans="10:18" x14ac:dyDescent="0.3">
      <c r="J479" s="62" t="s">
        <v>660</v>
      </c>
      <c r="K479" s="62" t="s">
        <v>96</v>
      </c>
      <c r="L479" s="62" t="s">
        <v>69</v>
      </c>
      <c r="M479" s="62" t="s">
        <v>99</v>
      </c>
      <c r="N479" s="62" t="s">
        <v>159</v>
      </c>
      <c r="O479" s="62" t="s">
        <v>156</v>
      </c>
      <c r="P479" s="62" t="s">
        <v>101</v>
      </c>
      <c r="Q479" s="62" t="s">
        <v>158</v>
      </c>
      <c r="R479" s="62" t="s">
        <v>162</v>
      </c>
    </row>
    <row r="480" spans="10:18" x14ac:dyDescent="0.3">
      <c r="J480" s="62" t="s">
        <v>661</v>
      </c>
      <c r="K480" s="62" t="s">
        <v>96</v>
      </c>
      <c r="L480" s="62" t="s">
        <v>100</v>
      </c>
      <c r="M480" s="62" t="s">
        <v>101</v>
      </c>
      <c r="N480" s="62" t="s">
        <v>159</v>
      </c>
      <c r="O480" s="62" t="s">
        <v>156</v>
      </c>
      <c r="P480" s="62" t="s">
        <v>158</v>
      </c>
      <c r="Q480" s="62" t="s">
        <v>69</v>
      </c>
      <c r="R480" s="62" t="s">
        <v>162</v>
      </c>
    </row>
    <row r="481" spans="10:18" x14ac:dyDescent="0.3">
      <c r="J481" s="62" t="s">
        <v>662</v>
      </c>
      <c r="K481" s="62" t="s">
        <v>97</v>
      </c>
      <c r="L481" s="62" t="s">
        <v>98</v>
      </c>
      <c r="M481" s="62" t="s">
        <v>99</v>
      </c>
      <c r="N481" s="62" t="s">
        <v>101</v>
      </c>
      <c r="O481" s="62" t="s">
        <v>100</v>
      </c>
      <c r="P481" s="62" t="s">
        <v>156</v>
      </c>
      <c r="Q481" s="62" t="s">
        <v>69</v>
      </c>
      <c r="R481" s="62" t="s">
        <v>158</v>
      </c>
    </row>
    <row r="482" spans="10:18" x14ac:dyDescent="0.3">
      <c r="J482" s="62" t="s">
        <v>663</v>
      </c>
      <c r="K482" s="62" t="s">
        <v>97</v>
      </c>
      <c r="L482" s="62" t="s">
        <v>98</v>
      </c>
      <c r="M482" s="62" t="s">
        <v>99</v>
      </c>
      <c r="N482" s="62" t="s">
        <v>159</v>
      </c>
      <c r="O482" s="62" t="s">
        <v>100</v>
      </c>
      <c r="P482" s="62" t="s">
        <v>101</v>
      </c>
      <c r="Q482" s="62" t="s">
        <v>69</v>
      </c>
      <c r="R482" s="62" t="s">
        <v>156</v>
      </c>
    </row>
    <row r="483" spans="10:18" x14ac:dyDescent="0.3">
      <c r="J483" s="62" t="s">
        <v>664</v>
      </c>
      <c r="K483" s="62" t="s">
        <v>97</v>
      </c>
      <c r="L483" s="62" t="s">
        <v>98</v>
      </c>
      <c r="M483" s="62" t="s">
        <v>99</v>
      </c>
      <c r="N483" s="62" t="s">
        <v>101</v>
      </c>
      <c r="O483" s="62" t="s">
        <v>100</v>
      </c>
      <c r="P483" s="62" t="s">
        <v>156</v>
      </c>
      <c r="Q483" s="62" t="s">
        <v>69</v>
      </c>
      <c r="R483" s="62" t="s">
        <v>162</v>
      </c>
    </row>
    <row r="484" spans="10:18" x14ac:dyDescent="0.3">
      <c r="J484" s="62" t="s">
        <v>665</v>
      </c>
      <c r="K484" s="62" t="s">
        <v>97</v>
      </c>
      <c r="L484" s="62" t="s">
        <v>98</v>
      </c>
      <c r="M484" s="62" t="s">
        <v>99</v>
      </c>
      <c r="N484" s="62" t="s">
        <v>159</v>
      </c>
      <c r="O484" s="62" t="s">
        <v>100</v>
      </c>
      <c r="P484" s="62" t="s">
        <v>101</v>
      </c>
      <c r="Q484" s="62" t="s">
        <v>69</v>
      </c>
      <c r="R484" s="62" t="s">
        <v>158</v>
      </c>
    </row>
    <row r="485" spans="10:18" x14ac:dyDescent="0.3">
      <c r="J485" s="62" t="s">
        <v>666</v>
      </c>
      <c r="K485" s="62" t="s">
        <v>97</v>
      </c>
      <c r="L485" s="62" t="s">
        <v>98</v>
      </c>
      <c r="M485" s="62" t="s">
        <v>99</v>
      </c>
      <c r="N485" s="62" t="s">
        <v>101</v>
      </c>
      <c r="O485" s="62" t="s">
        <v>100</v>
      </c>
      <c r="P485" s="62" t="s">
        <v>158</v>
      </c>
      <c r="Q485" s="62" t="s">
        <v>69</v>
      </c>
      <c r="R485" s="62" t="s">
        <v>162</v>
      </c>
    </row>
    <row r="486" spans="10:18" x14ac:dyDescent="0.3">
      <c r="J486" s="62" t="s">
        <v>667</v>
      </c>
      <c r="K486" s="62" t="s">
        <v>97</v>
      </c>
      <c r="L486" s="62" t="s">
        <v>98</v>
      </c>
      <c r="M486" s="62" t="s">
        <v>99</v>
      </c>
      <c r="N486" s="62" t="s">
        <v>159</v>
      </c>
      <c r="O486" s="62" t="s">
        <v>100</v>
      </c>
      <c r="P486" s="62" t="s">
        <v>101</v>
      </c>
      <c r="Q486" s="62" t="s">
        <v>69</v>
      </c>
      <c r="R486" s="62" t="s">
        <v>162</v>
      </c>
    </row>
    <row r="487" spans="10:18" x14ac:dyDescent="0.3">
      <c r="J487" s="62" t="s">
        <v>668</v>
      </c>
      <c r="K487" s="62" t="s">
        <v>97</v>
      </c>
      <c r="L487" s="62" t="s">
        <v>98</v>
      </c>
      <c r="M487" s="62" t="s">
        <v>99</v>
      </c>
      <c r="N487" s="62" t="s">
        <v>159</v>
      </c>
      <c r="O487" s="62" t="s">
        <v>100</v>
      </c>
      <c r="P487" s="62" t="s">
        <v>156</v>
      </c>
      <c r="Q487" s="62" t="s">
        <v>69</v>
      </c>
      <c r="R487" s="62" t="s">
        <v>158</v>
      </c>
    </row>
    <row r="488" spans="10:18" x14ac:dyDescent="0.3">
      <c r="J488" s="62" t="s">
        <v>669</v>
      </c>
      <c r="K488" s="62" t="s">
        <v>97</v>
      </c>
      <c r="L488" s="62" t="s">
        <v>98</v>
      </c>
      <c r="M488" s="62" t="s">
        <v>99</v>
      </c>
      <c r="N488" s="62" t="s">
        <v>156</v>
      </c>
      <c r="O488" s="62" t="s">
        <v>100</v>
      </c>
      <c r="P488" s="62" t="s">
        <v>158</v>
      </c>
      <c r="Q488" s="62" t="s">
        <v>69</v>
      </c>
      <c r="R488" s="62" t="s">
        <v>162</v>
      </c>
    </row>
    <row r="489" spans="10:18" x14ac:dyDescent="0.3">
      <c r="J489" s="62" t="s">
        <v>670</v>
      </c>
      <c r="K489" s="62" t="s">
        <v>97</v>
      </c>
      <c r="L489" s="62" t="s">
        <v>98</v>
      </c>
      <c r="M489" s="62" t="s">
        <v>99</v>
      </c>
      <c r="N489" s="62" t="s">
        <v>159</v>
      </c>
      <c r="O489" s="62" t="s">
        <v>100</v>
      </c>
      <c r="P489" s="62" t="s">
        <v>156</v>
      </c>
      <c r="Q489" s="62" t="s">
        <v>69</v>
      </c>
      <c r="R489" s="62" t="s">
        <v>162</v>
      </c>
    </row>
    <row r="490" spans="10:18" x14ac:dyDescent="0.3">
      <c r="J490" s="62" t="s">
        <v>671</v>
      </c>
      <c r="K490" s="62" t="s">
        <v>97</v>
      </c>
      <c r="L490" s="62" t="s">
        <v>98</v>
      </c>
      <c r="M490" s="62" t="s">
        <v>99</v>
      </c>
      <c r="N490" s="62" t="s">
        <v>159</v>
      </c>
      <c r="O490" s="62" t="s">
        <v>100</v>
      </c>
      <c r="P490" s="62" t="s">
        <v>158</v>
      </c>
      <c r="Q490" s="62" t="s">
        <v>69</v>
      </c>
      <c r="R490" s="62" t="s">
        <v>162</v>
      </c>
    </row>
    <row r="491" spans="10:18" x14ac:dyDescent="0.3">
      <c r="J491" s="62" t="s">
        <v>672</v>
      </c>
      <c r="K491" s="62" t="s">
        <v>97</v>
      </c>
      <c r="L491" s="62" t="s">
        <v>98</v>
      </c>
      <c r="M491" s="62" t="s">
        <v>99</v>
      </c>
      <c r="N491" s="62" t="s">
        <v>159</v>
      </c>
      <c r="O491" s="62" t="s">
        <v>100</v>
      </c>
      <c r="P491" s="62" t="s">
        <v>101</v>
      </c>
      <c r="Q491" s="62" t="s">
        <v>156</v>
      </c>
      <c r="R491" s="62" t="s">
        <v>158</v>
      </c>
    </row>
    <row r="492" spans="10:18" x14ac:dyDescent="0.3">
      <c r="J492" s="62" t="s">
        <v>673</v>
      </c>
      <c r="K492" s="62" t="s">
        <v>97</v>
      </c>
      <c r="L492" s="62" t="s">
        <v>98</v>
      </c>
      <c r="M492" s="62" t="s">
        <v>99</v>
      </c>
      <c r="N492" s="62" t="s">
        <v>101</v>
      </c>
      <c r="O492" s="62" t="s">
        <v>100</v>
      </c>
      <c r="P492" s="62" t="s">
        <v>156</v>
      </c>
      <c r="Q492" s="62" t="s">
        <v>158</v>
      </c>
      <c r="R492" s="62" t="s">
        <v>162</v>
      </c>
    </row>
    <row r="493" spans="10:18" x14ac:dyDescent="0.3">
      <c r="J493" s="62" t="s">
        <v>674</v>
      </c>
      <c r="K493" s="62" t="s">
        <v>97</v>
      </c>
      <c r="L493" s="62" t="s">
        <v>98</v>
      </c>
      <c r="M493" s="62" t="s">
        <v>99</v>
      </c>
      <c r="N493" s="62" t="s">
        <v>159</v>
      </c>
      <c r="O493" s="62" t="s">
        <v>100</v>
      </c>
      <c r="P493" s="62" t="s">
        <v>101</v>
      </c>
      <c r="Q493" s="62" t="s">
        <v>156</v>
      </c>
      <c r="R493" s="62" t="s">
        <v>162</v>
      </c>
    </row>
    <row r="494" spans="10:18" x14ac:dyDescent="0.3">
      <c r="J494" s="62" t="s">
        <v>675</v>
      </c>
      <c r="K494" s="62" t="s">
        <v>97</v>
      </c>
      <c r="L494" s="62" t="s">
        <v>98</v>
      </c>
      <c r="M494" s="62" t="s">
        <v>99</v>
      </c>
      <c r="N494" s="62" t="s">
        <v>159</v>
      </c>
      <c r="O494" s="62" t="s">
        <v>100</v>
      </c>
      <c r="P494" s="62" t="s">
        <v>101</v>
      </c>
      <c r="Q494" s="62" t="s">
        <v>158</v>
      </c>
      <c r="R494" s="62" t="s">
        <v>162</v>
      </c>
    </row>
    <row r="495" spans="10:18" x14ac:dyDescent="0.3">
      <c r="J495" s="62" t="s">
        <v>676</v>
      </c>
      <c r="K495" s="62" t="s">
        <v>97</v>
      </c>
      <c r="L495" s="62" t="s">
        <v>98</v>
      </c>
      <c r="M495" s="62" t="s">
        <v>99</v>
      </c>
      <c r="N495" s="62" t="s">
        <v>159</v>
      </c>
      <c r="O495" s="62" t="s">
        <v>100</v>
      </c>
      <c r="P495" s="62" t="s">
        <v>156</v>
      </c>
      <c r="Q495" s="62" t="s">
        <v>158</v>
      </c>
      <c r="R495" s="62" t="s">
        <v>162</v>
      </c>
    </row>
    <row r="496" spans="10:18" x14ac:dyDescent="0.3">
      <c r="J496" s="62" t="s">
        <v>677</v>
      </c>
      <c r="K496" s="62" t="s">
        <v>97</v>
      </c>
      <c r="L496" s="62" t="s">
        <v>98</v>
      </c>
      <c r="M496" s="62" t="s">
        <v>99</v>
      </c>
      <c r="N496" s="62" t="s">
        <v>159</v>
      </c>
      <c r="O496" s="62" t="s">
        <v>156</v>
      </c>
      <c r="P496" s="62" t="s">
        <v>101</v>
      </c>
      <c r="Q496" s="62" t="s">
        <v>69</v>
      </c>
      <c r="R496" s="62" t="s">
        <v>158</v>
      </c>
    </row>
    <row r="497" spans="10:18" x14ac:dyDescent="0.3">
      <c r="J497" s="62" t="s">
        <v>678</v>
      </c>
      <c r="K497" s="62" t="s">
        <v>97</v>
      </c>
      <c r="L497" s="62" t="s">
        <v>98</v>
      </c>
      <c r="M497" s="62" t="s">
        <v>99</v>
      </c>
      <c r="N497" s="62" t="s">
        <v>101</v>
      </c>
      <c r="O497" s="62" t="s">
        <v>156</v>
      </c>
      <c r="P497" s="62" t="s">
        <v>158</v>
      </c>
      <c r="Q497" s="62" t="s">
        <v>69</v>
      </c>
      <c r="R497" s="62" t="s">
        <v>162</v>
      </c>
    </row>
    <row r="498" spans="10:18" x14ac:dyDescent="0.3">
      <c r="J498" s="62" t="s">
        <v>679</v>
      </c>
      <c r="K498" s="62" t="s">
        <v>97</v>
      </c>
      <c r="L498" s="62" t="s">
        <v>98</v>
      </c>
      <c r="M498" s="62" t="s">
        <v>99</v>
      </c>
      <c r="N498" s="62" t="s">
        <v>159</v>
      </c>
      <c r="O498" s="62" t="s">
        <v>156</v>
      </c>
      <c r="P498" s="62" t="s">
        <v>101</v>
      </c>
      <c r="Q498" s="62" t="s">
        <v>69</v>
      </c>
      <c r="R498" s="62" t="s">
        <v>162</v>
      </c>
    </row>
    <row r="499" spans="10:18" x14ac:dyDescent="0.3">
      <c r="J499" s="62" t="s">
        <v>680</v>
      </c>
      <c r="K499" s="62" t="s">
        <v>97</v>
      </c>
      <c r="L499" s="62" t="s">
        <v>98</v>
      </c>
      <c r="M499" s="62" t="s">
        <v>99</v>
      </c>
      <c r="N499" s="62" t="s">
        <v>159</v>
      </c>
      <c r="O499" s="62" t="s">
        <v>158</v>
      </c>
      <c r="P499" s="62" t="s">
        <v>101</v>
      </c>
      <c r="Q499" s="62" t="s">
        <v>69</v>
      </c>
      <c r="R499" s="62" t="s">
        <v>162</v>
      </c>
    </row>
    <row r="500" spans="10:18" x14ac:dyDescent="0.3">
      <c r="J500" s="62" t="s">
        <v>681</v>
      </c>
      <c r="K500" s="62" t="s">
        <v>97</v>
      </c>
      <c r="L500" s="62" t="s">
        <v>98</v>
      </c>
      <c r="M500" s="62" t="s">
        <v>99</v>
      </c>
      <c r="N500" s="62" t="s">
        <v>159</v>
      </c>
      <c r="O500" s="62" t="s">
        <v>156</v>
      </c>
      <c r="P500" s="62" t="s">
        <v>158</v>
      </c>
      <c r="Q500" s="62" t="s">
        <v>69</v>
      </c>
      <c r="R500" s="62" t="s">
        <v>162</v>
      </c>
    </row>
    <row r="501" spans="10:18" x14ac:dyDescent="0.3">
      <c r="J501" s="62" t="s">
        <v>682</v>
      </c>
      <c r="K501" s="62" t="s">
        <v>97</v>
      </c>
      <c r="L501" s="62" t="s">
        <v>98</v>
      </c>
      <c r="M501" s="62" t="s">
        <v>99</v>
      </c>
      <c r="N501" s="62" t="s">
        <v>159</v>
      </c>
      <c r="O501" s="62" t="s">
        <v>156</v>
      </c>
      <c r="P501" s="62" t="s">
        <v>101</v>
      </c>
      <c r="Q501" s="62" t="s">
        <v>158</v>
      </c>
      <c r="R501" s="62" t="s">
        <v>162</v>
      </c>
    </row>
    <row r="502" spans="10:18" x14ac:dyDescent="0.3">
      <c r="J502" s="62" t="s">
        <v>683</v>
      </c>
      <c r="K502" s="62" t="s">
        <v>97</v>
      </c>
      <c r="L502" s="62" t="s">
        <v>98</v>
      </c>
      <c r="M502" s="62" t="s">
        <v>100</v>
      </c>
      <c r="N502" s="62" t="s">
        <v>159</v>
      </c>
      <c r="O502" s="62" t="s">
        <v>156</v>
      </c>
      <c r="P502" s="62" t="s">
        <v>101</v>
      </c>
      <c r="Q502" s="62" t="s">
        <v>69</v>
      </c>
      <c r="R502" s="62" t="s">
        <v>158</v>
      </c>
    </row>
    <row r="503" spans="10:18" x14ac:dyDescent="0.3">
      <c r="J503" s="62" t="s">
        <v>684</v>
      </c>
      <c r="K503" s="62" t="s">
        <v>97</v>
      </c>
      <c r="L503" s="62" t="s">
        <v>98</v>
      </c>
      <c r="M503" s="62" t="s">
        <v>100</v>
      </c>
      <c r="N503" s="62" t="s">
        <v>101</v>
      </c>
      <c r="O503" s="62" t="s">
        <v>156</v>
      </c>
      <c r="P503" s="62" t="s">
        <v>158</v>
      </c>
      <c r="Q503" s="62" t="s">
        <v>69</v>
      </c>
      <c r="R503" s="62" t="s">
        <v>162</v>
      </c>
    </row>
    <row r="504" spans="10:18" x14ac:dyDescent="0.3">
      <c r="J504" s="62" t="s">
        <v>685</v>
      </c>
      <c r="K504" s="62" t="s">
        <v>97</v>
      </c>
      <c r="L504" s="62" t="s">
        <v>98</v>
      </c>
      <c r="M504" s="62" t="s">
        <v>100</v>
      </c>
      <c r="N504" s="62" t="s">
        <v>159</v>
      </c>
      <c r="O504" s="62" t="s">
        <v>156</v>
      </c>
      <c r="P504" s="62" t="s">
        <v>101</v>
      </c>
      <c r="Q504" s="62" t="s">
        <v>69</v>
      </c>
      <c r="R504" s="62" t="s">
        <v>162</v>
      </c>
    </row>
    <row r="505" spans="10:18" x14ac:dyDescent="0.3">
      <c r="J505" s="62" t="s">
        <v>686</v>
      </c>
      <c r="K505" s="62" t="s">
        <v>97</v>
      </c>
      <c r="L505" s="62" t="s">
        <v>98</v>
      </c>
      <c r="M505" s="62" t="s">
        <v>100</v>
      </c>
      <c r="N505" s="62" t="s">
        <v>159</v>
      </c>
      <c r="O505" s="62" t="s">
        <v>158</v>
      </c>
      <c r="P505" s="62" t="s">
        <v>101</v>
      </c>
      <c r="Q505" s="62" t="s">
        <v>69</v>
      </c>
      <c r="R505" s="62" t="s">
        <v>162</v>
      </c>
    </row>
    <row r="506" spans="10:18" x14ac:dyDescent="0.3">
      <c r="J506" s="62" t="s">
        <v>687</v>
      </c>
      <c r="K506" s="62" t="s">
        <v>97</v>
      </c>
      <c r="L506" s="62" t="s">
        <v>98</v>
      </c>
      <c r="M506" s="62" t="s">
        <v>100</v>
      </c>
      <c r="N506" s="62" t="s">
        <v>159</v>
      </c>
      <c r="O506" s="62" t="s">
        <v>156</v>
      </c>
      <c r="P506" s="62" t="s">
        <v>158</v>
      </c>
      <c r="Q506" s="62" t="s">
        <v>69</v>
      </c>
      <c r="R506" s="62" t="s">
        <v>162</v>
      </c>
    </row>
    <row r="507" spans="10:18" x14ac:dyDescent="0.3">
      <c r="J507" s="62" t="s">
        <v>688</v>
      </c>
      <c r="K507" s="62" t="s">
        <v>97</v>
      </c>
      <c r="L507" s="62" t="s">
        <v>98</v>
      </c>
      <c r="M507" s="62" t="s">
        <v>100</v>
      </c>
      <c r="N507" s="62" t="s">
        <v>159</v>
      </c>
      <c r="O507" s="62" t="s">
        <v>156</v>
      </c>
      <c r="P507" s="62" t="s">
        <v>101</v>
      </c>
      <c r="Q507" s="62" t="s">
        <v>158</v>
      </c>
      <c r="R507" s="62" t="s">
        <v>162</v>
      </c>
    </row>
    <row r="508" spans="10:18" x14ac:dyDescent="0.3">
      <c r="J508" s="62" t="s">
        <v>689</v>
      </c>
      <c r="K508" s="62" t="s">
        <v>97</v>
      </c>
      <c r="L508" s="62" t="s">
        <v>98</v>
      </c>
      <c r="M508" s="62" t="s">
        <v>101</v>
      </c>
      <c r="N508" s="62" t="s">
        <v>159</v>
      </c>
      <c r="O508" s="62" t="s">
        <v>156</v>
      </c>
      <c r="P508" s="62" t="s">
        <v>158</v>
      </c>
      <c r="Q508" s="62" t="s">
        <v>69</v>
      </c>
      <c r="R508" s="62" t="s">
        <v>162</v>
      </c>
    </row>
    <row r="509" spans="10:18" x14ac:dyDescent="0.3">
      <c r="J509" s="62" t="s">
        <v>690</v>
      </c>
      <c r="K509" s="62" t="s">
        <v>97</v>
      </c>
      <c r="L509" s="62" t="s">
        <v>100</v>
      </c>
      <c r="M509" s="62" t="s">
        <v>99</v>
      </c>
      <c r="N509" s="62" t="s">
        <v>159</v>
      </c>
      <c r="O509" s="62" t="s">
        <v>156</v>
      </c>
      <c r="P509" s="62" t="s">
        <v>101</v>
      </c>
      <c r="Q509" s="62" t="s">
        <v>69</v>
      </c>
      <c r="R509" s="62" t="s">
        <v>158</v>
      </c>
    </row>
    <row r="510" spans="10:18" x14ac:dyDescent="0.3">
      <c r="J510" s="62" t="s">
        <v>691</v>
      </c>
      <c r="K510" s="62" t="s">
        <v>97</v>
      </c>
      <c r="L510" s="62" t="s">
        <v>100</v>
      </c>
      <c r="M510" s="62" t="s">
        <v>99</v>
      </c>
      <c r="N510" s="62" t="s">
        <v>101</v>
      </c>
      <c r="O510" s="62" t="s">
        <v>156</v>
      </c>
      <c r="P510" s="62" t="s">
        <v>158</v>
      </c>
      <c r="Q510" s="62" t="s">
        <v>69</v>
      </c>
      <c r="R510" s="62" t="s">
        <v>162</v>
      </c>
    </row>
    <row r="511" spans="10:18" x14ac:dyDescent="0.3">
      <c r="J511" s="62" t="s">
        <v>692</v>
      </c>
      <c r="K511" s="62" t="s">
        <v>97</v>
      </c>
      <c r="L511" s="62" t="s">
        <v>100</v>
      </c>
      <c r="M511" s="62" t="s">
        <v>99</v>
      </c>
      <c r="N511" s="62" t="s">
        <v>159</v>
      </c>
      <c r="O511" s="62" t="s">
        <v>156</v>
      </c>
      <c r="P511" s="62" t="s">
        <v>101</v>
      </c>
      <c r="Q511" s="62" t="s">
        <v>69</v>
      </c>
      <c r="R511" s="62" t="s">
        <v>162</v>
      </c>
    </row>
    <row r="512" spans="10:18" x14ac:dyDescent="0.3">
      <c r="J512" s="62" t="s">
        <v>693</v>
      </c>
      <c r="K512" s="62" t="s">
        <v>97</v>
      </c>
      <c r="L512" s="62" t="s">
        <v>100</v>
      </c>
      <c r="M512" s="62" t="s">
        <v>99</v>
      </c>
      <c r="N512" s="62" t="s">
        <v>159</v>
      </c>
      <c r="O512" s="62" t="s">
        <v>158</v>
      </c>
      <c r="P512" s="62" t="s">
        <v>101</v>
      </c>
      <c r="Q512" s="62" t="s">
        <v>69</v>
      </c>
      <c r="R512" s="62" t="s">
        <v>162</v>
      </c>
    </row>
    <row r="513" spans="10:18" x14ac:dyDescent="0.3">
      <c r="J513" s="62" t="s">
        <v>694</v>
      </c>
      <c r="K513" s="62" t="s">
        <v>97</v>
      </c>
      <c r="L513" s="62" t="s">
        <v>100</v>
      </c>
      <c r="M513" s="62" t="s">
        <v>99</v>
      </c>
      <c r="N513" s="62" t="s">
        <v>159</v>
      </c>
      <c r="O513" s="62" t="s">
        <v>156</v>
      </c>
      <c r="P513" s="62" t="s">
        <v>158</v>
      </c>
      <c r="Q513" s="62" t="s">
        <v>69</v>
      </c>
      <c r="R513" s="62" t="s">
        <v>162</v>
      </c>
    </row>
    <row r="514" spans="10:18" x14ac:dyDescent="0.3">
      <c r="J514" s="62" t="s">
        <v>695</v>
      </c>
      <c r="K514" s="62" t="s">
        <v>97</v>
      </c>
      <c r="L514" s="62" t="s">
        <v>100</v>
      </c>
      <c r="M514" s="62" t="s">
        <v>99</v>
      </c>
      <c r="N514" s="62" t="s">
        <v>159</v>
      </c>
      <c r="O514" s="62" t="s">
        <v>156</v>
      </c>
      <c r="P514" s="62" t="s">
        <v>101</v>
      </c>
      <c r="Q514" s="62" t="s">
        <v>158</v>
      </c>
      <c r="R514" s="62" t="s">
        <v>162</v>
      </c>
    </row>
    <row r="515" spans="10:18" x14ac:dyDescent="0.3">
      <c r="J515" s="62" t="s">
        <v>696</v>
      </c>
      <c r="K515" s="62" t="s">
        <v>97</v>
      </c>
      <c r="L515" s="62" t="s">
        <v>69</v>
      </c>
      <c r="M515" s="62" t="s">
        <v>99</v>
      </c>
      <c r="N515" s="62" t="s">
        <v>159</v>
      </c>
      <c r="O515" s="62" t="s">
        <v>156</v>
      </c>
      <c r="P515" s="62" t="s">
        <v>101</v>
      </c>
      <c r="Q515" s="62" t="s">
        <v>158</v>
      </c>
      <c r="R515" s="62" t="s">
        <v>162</v>
      </c>
    </row>
    <row r="516" spans="10:18" x14ac:dyDescent="0.3">
      <c r="J516" s="62" t="s">
        <v>697</v>
      </c>
      <c r="K516" s="62" t="s">
        <v>97</v>
      </c>
      <c r="L516" s="62" t="s">
        <v>100</v>
      </c>
      <c r="M516" s="62" t="s">
        <v>101</v>
      </c>
      <c r="N516" s="62" t="s">
        <v>159</v>
      </c>
      <c r="O516" s="62" t="s">
        <v>156</v>
      </c>
      <c r="P516" s="62" t="s">
        <v>158</v>
      </c>
      <c r="Q516" s="62" t="s">
        <v>69</v>
      </c>
      <c r="R516" s="62" t="s">
        <v>162</v>
      </c>
    </row>
    <row r="517" spans="10:18" x14ac:dyDescent="0.3">
      <c r="J517" s="62" t="s">
        <v>698</v>
      </c>
      <c r="K517" s="62" t="s">
        <v>98</v>
      </c>
      <c r="L517" s="62" t="s">
        <v>100</v>
      </c>
      <c r="M517" s="62" t="s">
        <v>99</v>
      </c>
      <c r="N517" s="62" t="s">
        <v>159</v>
      </c>
      <c r="O517" s="62" t="s">
        <v>156</v>
      </c>
      <c r="P517" s="62" t="s">
        <v>101</v>
      </c>
      <c r="Q517" s="62" t="s">
        <v>69</v>
      </c>
      <c r="R517" s="62" t="s">
        <v>158</v>
      </c>
    </row>
    <row r="518" spans="10:18" x14ac:dyDescent="0.3">
      <c r="J518" s="62" t="s">
        <v>699</v>
      </c>
      <c r="K518" s="62" t="s">
        <v>98</v>
      </c>
      <c r="L518" s="62" t="s">
        <v>100</v>
      </c>
      <c r="M518" s="62" t="s">
        <v>99</v>
      </c>
      <c r="N518" s="62" t="s">
        <v>101</v>
      </c>
      <c r="O518" s="62" t="s">
        <v>156</v>
      </c>
      <c r="P518" s="62" t="s">
        <v>158</v>
      </c>
      <c r="Q518" s="62" t="s">
        <v>69</v>
      </c>
      <c r="R518" s="62" t="s">
        <v>162</v>
      </c>
    </row>
    <row r="519" spans="10:18" x14ac:dyDescent="0.3">
      <c r="J519" s="62" t="s">
        <v>700</v>
      </c>
      <c r="K519" s="62" t="s">
        <v>98</v>
      </c>
      <c r="L519" s="62" t="s">
        <v>100</v>
      </c>
      <c r="M519" s="62" t="s">
        <v>99</v>
      </c>
      <c r="N519" s="62" t="s">
        <v>159</v>
      </c>
      <c r="O519" s="62" t="s">
        <v>156</v>
      </c>
      <c r="P519" s="62" t="s">
        <v>101</v>
      </c>
      <c r="Q519" s="62" t="s">
        <v>69</v>
      </c>
      <c r="R519" s="62" t="s">
        <v>162</v>
      </c>
    </row>
    <row r="520" spans="10:18" x14ac:dyDescent="0.3">
      <c r="J520" s="62" t="s">
        <v>701</v>
      </c>
      <c r="K520" s="62" t="s">
        <v>98</v>
      </c>
      <c r="L520" s="62" t="s">
        <v>100</v>
      </c>
      <c r="M520" s="62" t="s">
        <v>99</v>
      </c>
      <c r="N520" s="62" t="s">
        <v>159</v>
      </c>
      <c r="O520" s="62" t="s">
        <v>158</v>
      </c>
      <c r="P520" s="62" t="s">
        <v>101</v>
      </c>
      <c r="Q520" s="62" t="s">
        <v>69</v>
      </c>
      <c r="R520" s="62" t="s">
        <v>162</v>
      </c>
    </row>
    <row r="521" spans="10:18" x14ac:dyDescent="0.3">
      <c r="J521" s="62" t="s">
        <v>702</v>
      </c>
      <c r="K521" s="62" t="s">
        <v>98</v>
      </c>
      <c r="L521" s="62" t="s">
        <v>100</v>
      </c>
      <c r="M521" s="62" t="s">
        <v>99</v>
      </c>
      <c r="N521" s="62" t="s">
        <v>159</v>
      </c>
      <c r="O521" s="62" t="s">
        <v>156</v>
      </c>
      <c r="P521" s="62" t="s">
        <v>158</v>
      </c>
      <c r="Q521" s="62" t="s">
        <v>69</v>
      </c>
      <c r="R521" s="62" t="s">
        <v>162</v>
      </c>
    </row>
    <row r="522" spans="10:18" x14ac:dyDescent="0.3">
      <c r="J522" s="62" t="s">
        <v>703</v>
      </c>
      <c r="K522" s="62" t="s">
        <v>98</v>
      </c>
      <c r="L522" s="62" t="s">
        <v>100</v>
      </c>
      <c r="M522" s="62" t="s">
        <v>99</v>
      </c>
      <c r="N522" s="62" t="s">
        <v>159</v>
      </c>
      <c r="O522" s="62" t="s">
        <v>156</v>
      </c>
      <c r="P522" s="62" t="s">
        <v>101</v>
      </c>
      <c r="Q522" s="62" t="s">
        <v>158</v>
      </c>
      <c r="R522" s="62" t="s">
        <v>162</v>
      </c>
    </row>
    <row r="523" spans="10:18" x14ac:dyDescent="0.3">
      <c r="J523" s="62" t="s">
        <v>704</v>
      </c>
      <c r="K523" s="62" t="s">
        <v>98</v>
      </c>
      <c r="L523" s="62" t="s">
        <v>69</v>
      </c>
      <c r="M523" s="62" t="s">
        <v>99</v>
      </c>
      <c r="N523" s="62" t="s">
        <v>159</v>
      </c>
      <c r="O523" s="62" t="s">
        <v>156</v>
      </c>
      <c r="P523" s="62" t="s">
        <v>101</v>
      </c>
      <c r="Q523" s="62" t="s">
        <v>158</v>
      </c>
      <c r="R523" s="62" t="s">
        <v>162</v>
      </c>
    </row>
    <row r="524" spans="10:18" x14ac:dyDescent="0.3">
      <c r="J524" s="62" t="s">
        <v>705</v>
      </c>
      <c r="K524" s="62" t="s">
        <v>98</v>
      </c>
      <c r="L524" s="62" t="s">
        <v>100</v>
      </c>
      <c r="M524" s="62" t="s">
        <v>101</v>
      </c>
      <c r="N524" s="62" t="s">
        <v>159</v>
      </c>
      <c r="O524" s="62" t="s">
        <v>156</v>
      </c>
      <c r="P524" s="62" t="s">
        <v>158</v>
      </c>
      <c r="Q524" s="62" t="s">
        <v>69</v>
      </c>
      <c r="R524" s="62" t="s">
        <v>162</v>
      </c>
    </row>
    <row r="525" spans="10:18" x14ac:dyDescent="0.3">
      <c r="J525" s="62" t="s">
        <v>706</v>
      </c>
      <c r="K525" s="62" t="s">
        <v>100</v>
      </c>
      <c r="L525" s="62" t="s">
        <v>69</v>
      </c>
      <c r="M525" s="62" t="s">
        <v>99</v>
      </c>
      <c r="N525" s="62" t="s">
        <v>159</v>
      </c>
      <c r="O525" s="62" t="s">
        <v>156</v>
      </c>
      <c r="P525" s="62" t="s">
        <v>101</v>
      </c>
      <c r="Q525" s="62" t="s">
        <v>158</v>
      </c>
      <c r="R525" s="62" t="s">
        <v>162</v>
      </c>
    </row>
  </sheetData>
  <mergeCells count="2">
    <mergeCell ref="A1:I1"/>
    <mergeCell ref="A16:C16"/>
  </mergeCells>
  <pageMargins left="0.75" right="0.75" top="1" bottom="1" header="0.5" footer="0.5"/>
</worksheet>
</file>

<file path=docMetadata/LabelInfo.xml><?xml version="1.0" encoding="utf-8"?>
<clbl:labelList xmlns:clbl="http://schemas.microsoft.com/office/2020/mipLabelMetadata">
  <clbl:label id="{637177a1-c84c-438a-9e56-5c7c9e734db5}" enabled="0" method="" siteId="{637177a1-c84c-438a-9e56-5c7c9e734db5}"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Introductie</vt:lpstr>
      <vt:lpstr>Speelschema</vt:lpstr>
      <vt:lpstr>Historie</vt:lpstr>
      <vt:lpstr>Spelregels</vt:lpstr>
      <vt:lpstr>Inschrijfformulier</vt:lpstr>
      <vt:lpstr>_Berekening</vt:lpstr>
      <vt:lpstr>_Lookup</vt:lpstr>
      <vt:lpstr>Historie!Afdrukbereik</vt:lpstr>
      <vt:lpstr>Introductie!Afdrukbereik</vt:lpstr>
      <vt:lpstr>Spelregels!Afdrukbereik</vt:lpstr>
      <vt:lpstr>Historie!Afdruktitels</vt:lpstr>
      <vt:lpstr>Spelregels!Afdruktitels</vt:lpstr>
    </vt:vector>
  </TitlesOfParts>
  <Company>Euromaster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Remko Schepers</dc:creator>
  <cp:lastModifiedBy>Remko Schepers</cp:lastModifiedBy>
  <cp:lastPrinted>2026-05-25T10:45:29Z</cp:lastPrinted>
  <dcterms:created xsi:type="dcterms:W3CDTF">2014-04-21T10:27:26Z</dcterms:created>
  <dcterms:modified xsi:type="dcterms:W3CDTF">2026-05-30T19:21:46Z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